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SUBBAGPELAPORAN2021\"/>
    </mc:Choice>
  </mc:AlternateContent>
  <xr:revisionPtr revIDLastSave="0" documentId="8_{4C943D4D-4D13-4D21-B5FB-978CF40C5B4B}" xr6:coauthVersionLast="47" xr6:coauthVersionMax="47" xr10:uidLastSave="{00000000-0000-0000-0000-000000000000}"/>
  <bookViews>
    <workbookView xWindow="-120" yWindow="-120" windowWidth="20730" windowHeight="11310" xr2:uid="{670D5646-E16D-41D9-8776-9729C14CBAB5}"/>
  </bookViews>
  <sheets>
    <sheet name="TRIWULAN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91" i="1" l="1"/>
  <c r="N191" i="1"/>
  <c r="L191" i="1"/>
  <c r="J191" i="1"/>
  <c r="F191" i="1"/>
  <c r="W190" i="1"/>
  <c r="T190" i="1"/>
  <c r="V190" i="1" s="1"/>
  <c r="X190" i="1" s="1"/>
  <c r="W186" i="1"/>
  <c r="T186" i="1"/>
  <c r="V186" i="1" s="1"/>
  <c r="X186" i="1" s="1"/>
  <c r="W182" i="1"/>
  <c r="U182" i="1"/>
  <c r="T182" i="1"/>
  <c r="T192" i="1" s="1"/>
  <c r="S179" i="1"/>
  <c r="N178" i="1"/>
  <c r="M178" i="1"/>
  <c r="L178" i="1"/>
  <c r="L174" i="1" s="1"/>
  <c r="K178" i="1"/>
  <c r="J178" i="1"/>
  <c r="F178" i="1"/>
  <c r="V177" i="1"/>
  <c r="X177" i="1" s="1"/>
  <c r="T177" i="1"/>
  <c r="S177" i="1"/>
  <c r="U177" i="1" s="1"/>
  <c r="W177" i="1" s="1"/>
  <c r="X176" i="1"/>
  <c r="W176" i="1"/>
  <c r="V175" i="1"/>
  <c r="V178" i="1" s="1"/>
  <c r="X178" i="1" s="1"/>
  <c r="T175" i="1"/>
  <c r="S175" i="1"/>
  <c r="U175" i="1" s="1"/>
  <c r="W174" i="1"/>
  <c r="N174" i="1"/>
  <c r="M174" i="1"/>
  <c r="S174" i="1" s="1"/>
  <c r="K174" i="1"/>
  <c r="N170" i="1"/>
  <c r="L170" i="1"/>
  <c r="J170" i="1"/>
  <c r="F170" i="1"/>
  <c r="W168" i="1"/>
  <c r="V168" i="1"/>
  <c r="X168" i="1" s="1"/>
  <c r="T168" i="1"/>
  <c r="S168" i="1"/>
  <c r="U168" i="1" s="1"/>
  <c r="V167" i="1"/>
  <c r="X167" i="1" s="1"/>
  <c r="N167" i="1"/>
  <c r="T167" i="1" s="1"/>
  <c r="W166" i="1"/>
  <c r="W165" i="1"/>
  <c r="V164" i="1"/>
  <c r="X164" i="1" s="1"/>
  <c r="N164" i="1"/>
  <c r="T164" i="1" s="1"/>
  <c r="W163" i="1"/>
  <c r="W167" i="1" s="1"/>
  <c r="T163" i="1"/>
  <c r="V163" i="1" s="1"/>
  <c r="X163" i="1" s="1"/>
  <c r="N163" i="1"/>
  <c r="W162" i="1"/>
  <c r="V162" i="1"/>
  <c r="X162" i="1" s="1"/>
  <c r="T162" i="1"/>
  <c r="W159" i="1"/>
  <c r="W170" i="1" s="1"/>
  <c r="S171" i="1" s="1"/>
  <c r="N159" i="1"/>
  <c r="T159" i="1" s="1"/>
  <c r="U153" i="1"/>
  <c r="L153" i="1"/>
  <c r="V152" i="1"/>
  <c r="X152" i="1" s="1"/>
  <c r="T152" i="1"/>
  <c r="X151" i="1"/>
  <c r="T151" i="1"/>
  <c r="V151" i="1" s="1"/>
  <c r="V150" i="1"/>
  <c r="X150" i="1" s="1"/>
  <c r="T150" i="1"/>
  <c r="N149" i="1"/>
  <c r="L149" i="1"/>
  <c r="T149" i="1" s="1"/>
  <c r="V149" i="1" s="1"/>
  <c r="J149" i="1"/>
  <c r="F149" i="1"/>
  <c r="T148" i="1"/>
  <c r="V148" i="1" s="1"/>
  <c r="X148" i="1" s="1"/>
  <c r="V147" i="1"/>
  <c r="X147" i="1" s="1"/>
  <c r="T147" i="1"/>
  <c r="T146" i="1"/>
  <c r="V146" i="1" s="1"/>
  <c r="X146" i="1" s="1"/>
  <c r="V145" i="1"/>
  <c r="X145" i="1" s="1"/>
  <c r="T145" i="1"/>
  <c r="N144" i="1"/>
  <c r="L144" i="1"/>
  <c r="J144" i="1"/>
  <c r="F144" i="1"/>
  <c r="X143" i="1"/>
  <c r="T143" i="1"/>
  <c r="V143" i="1" s="1"/>
  <c r="V142" i="1"/>
  <c r="X142" i="1" s="1"/>
  <c r="N142" i="1"/>
  <c r="T142" i="1" s="1"/>
  <c r="J142" i="1"/>
  <c r="F142" i="1"/>
  <c r="F153" i="1" s="1"/>
  <c r="V141" i="1"/>
  <c r="X141" i="1" s="1"/>
  <c r="T141" i="1"/>
  <c r="X140" i="1"/>
  <c r="T140" i="1"/>
  <c r="V140" i="1" s="1"/>
  <c r="V139" i="1"/>
  <c r="X139" i="1" s="1"/>
  <c r="T139" i="1"/>
  <c r="X138" i="1"/>
  <c r="T138" i="1"/>
  <c r="V138" i="1" s="1"/>
  <c r="V137" i="1"/>
  <c r="X137" i="1" s="1"/>
  <c r="T137" i="1"/>
  <c r="V136" i="1"/>
  <c r="N136" i="1"/>
  <c r="T136" i="1" s="1"/>
  <c r="L136" i="1"/>
  <c r="J136" i="1"/>
  <c r="F136" i="1"/>
  <c r="T134" i="1"/>
  <c r="V134" i="1" s="1"/>
  <c r="X134" i="1" s="1"/>
  <c r="V133" i="1"/>
  <c r="X133" i="1" s="1"/>
  <c r="T133" i="1"/>
  <c r="N132" i="1"/>
  <c r="N153" i="1" s="1"/>
  <c r="L132" i="1"/>
  <c r="J132" i="1"/>
  <c r="J153" i="1" s="1"/>
  <c r="F132" i="1"/>
  <c r="N127" i="1"/>
  <c r="L127" i="1"/>
  <c r="K127" i="1" s="1"/>
  <c r="J127" i="1"/>
  <c r="F127" i="1"/>
  <c r="U125" i="1"/>
  <c r="W125" i="1" s="1"/>
  <c r="T125" i="1"/>
  <c r="V125" i="1" s="1"/>
  <c r="X125" i="1" s="1"/>
  <c r="U119" i="1"/>
  <c r="T119" i="1"/>
  <c r="V119" i="1" s="1"/>
  <c r="X119" i="1" s="1"/>
  <c r="S119" i="1"/>
  <c r="T112" i="1"/>
  <c r="S112" i="1"/>
  <c r="S128" i="1" s="1"/>
  <c r="N111" i="1"/>
  <c r="T111" i="1" s="1"/>
  <c r="V111" i="1" s="1"/>
  <c r="X111" i="1" s="1"/>
  <c r="M111" i="1"/>
  <c r="S111" i="1" s="1"/>
  <c r="U111" i="1" s="1"/>
  <c r="W111" i="1" s="1"/>
  <c r="N110" i="1"/>
  <c r="T110" i="1" s="1"/>
  <c r="V110" i="1" s="1"/>
  <c r="X110" i="1" s="1"/>
  <c r="M110" i="1"/>
  <c r="S110" i="1" s="1"/>
  <c r="U110" i="1" s="1"/>
  <c r="W110" i="1" s="1"/>
  <c r="N109" i="1"/>
  <c r="T109" i="1" s="1"/>
  <c r="V109" i="1" s="1"/>
  <c r="X109" i="1" s="1"/>
  <c r="M109" i="1"/>
  <c r="S109" i="1" s="1"/>
  <c r="U109" i="1" s="1"/>
  <c r="W109" i="1" s="1"/>
  <c r="S107" i="1"/>
  <c r="N106" i="1"/>
  <c r="L106" i="1"/>
  <c r="J106" i="1"/>
  <c r="H106" i="1"/>
  <c r="F106" i="1"/>
  <c r="X105" i="1"/>
  <c r="T105" i="1"/>
  <c r="S105" i="1"/>
  <c r="U105" i="1" s="1"/>
  <c r="W105" i="1" s="1"/>
  <c r="T104" i="1"/>
  <c r="V104" i="1" s="1"/>
  <c r="X104" i="1" s="1"/>
  <c r="S104" i="1"/>
  <c r="U104" i="1" s="1"/>
  <c r="W104" i="1" s="1"/>
  <c r="T103" i="1"/>
  <c r="T107" i="1" s="1"/>
  <c r="S103" i="1"/>
  <c r="U103" i="1" s="1"/>
  <c r="N98" i="1"/>
  <c r="L98" i="1"/>
  <c r="J98" i="1"/>
  <c r="F98" i="1"/>
  <c r="X91" i="1"/>
  <c r="T91" i="1"/>
  <c r="S91" i="1"/>
  <c r="U91" i="1" s="1"/>
  <c r="W91" i="1" s="1"/>
  <c r="X85" i="1"/>
  <c r="T85" i="1"/>
  <c r="S85" i="1"/>
  <c r="U85" i="1" s="1"/>
  <c r="W85" i="1" s="1"/>
  <c r="X80" i="1"/>
  <c r="T80" i="1"/>
  <c r="T100" i="1" s="1"/>
  <c r="V98" i="1" s="1"/>
  <c r="X98" i="1" s="1"/>
  <c r="S80" i="1"/>
  <c r="U80" i="1" s="1"/>
  <c r="W80" i="1" s="1"/>
  <c r="O73" i="1"/>
  <c r="N73" i="1"/>
  <c r="M73" i="1"/>
  <c r="L73" i="1"/>
  <c r="T74" i="1" s="1"/>
  <c r="V73" i="1" s="1"/>
  <c r="X73" i="1" s="1"/>
  <c r="J73" i="1"/>
  <c r="F73" i="1"/>
  <c r="W72" i="1"/>
  <c r="T71" i="1"/>
  <c r="V71" i="1" s="1"/>
  <c r="X71" i="1" s="1"/>
  <c r="U69" i="1"/>
  <c r="W69" i="1" s="1"/>
  <c r="S69" i="1"/>
  <c r="T67" i="1"/>
  <c r="S67" i="1"/>
  <c r="U67" i="1" s="1"/>
  <c r="W67" i="1" s="1"/>
  <c r="T66" i="1"/>
  <c r="V66" i="1" s="1"/>
  <c r="X66" i="1" s="1"/>
  <c r="W62" i="1"/>
  <c r="W61" i="1"/>
  <c r="U59" i="1"/>
  <c r="W59" i="1" s="1"/>
  <c r="S59" i="1"/>
  <c r="S58" i="1"/>
  <c r="U58" i="1" s="1"/>
  <c r="W58" i="1" s="1"/>
  <c r="V57" i="1"/>
  <c r="X57" i="1" s="1"/>
  <c r="T57" i="1"/>
  <c r="R52" i="1"/>
  <c r="P52" i="1"/>
  <c r="N52" i="1"/>
  <c r="L52" i="1"/>
  <c r="J52" i="1"/>
  <c r="H52" i="1"/>
  <c r="F52" i="1"/>
  <c r="T49" i="1"/>
  <c r="V49" i="1" s="1"/>
  <c r="X49" i="1" s="1"/>
  <c r="S49" i="1"/>
  <c r="U49" i="1" s="1"/>
  <c r="T47" i="1"/>
  <c r="T52" i="1" s="1"/>
  <c r="S47" i="1"/>
  <c r="U47" i="1" s="1"/>
  <c r="T44" i="1"/>
  <c r="V44" i="1" s="1"/>
  <c r="S44" i="1"/>
  <c r="S53" i="1" s="1"/>
  <c r="N40" i="1"/>
  <c r="L40" i="1"/>
  <c r="K40" i="1"/>
  <c r="J40" i="1"/>
  <c r="F40" i="1"/>
  <c r="W39" i="1"/>
  <c r="W38" i="1"/>
  <c r="T38" i="1"/>
  <c r="V38" i="1" s="1"/>
  <c r="X38" i="1" s="1"/>
  <c r="W37" i="1"/>
  <c r="W36" i="1"/>
  <c r="V36" i="1"/>
  <c r="X36" i="1" s="1"/>
  <c r="T36" i="1"/>
  <c r="W35" i="1"/>
  <c r="W34" i="1"/>
  <c r="W33" i="1"/>
  <c r="W32" i="1"/>
  <c r="T32" i="1"/>
  <c r="T41" i="1" s="1"/>
  <c r="S41" i="1" s="1"/>
  <c r="W30" i="1"/>
  <c r="S30" i="1"/>
  <c r="U30" i="1" s="1"/>
  <c r="N30" i="1"/>
  <c r="L30" i="1"/>
  <c r="T30" i="1" s="1"/>
  <c r="J30" i="1"/>
  <c r="F30" i="1"/>
  <c r="F29" i="1" s="1"/>
  <c r="N29" i="1"/>
  <c r="J29" i="1"/>
  <c r="U27" i="1"/>
  <c r="N26" i="1"/>
  <c r="L26" i="1"/>
  <c r="J26" i="1"/>
  <c r="F26" i="1"/>
  <c r="V25" i="1"/>
  <c r="X25" i="1" s="1"/>
  <c r="T25" i="1"/>
  <c r="T24" i="1"/>
  <c r="T27" i="1" s="1"/>
  <c r="S27" i="1" s="1"/>
  <c r="V23" i="1"/>
  <c r="T23" i="1"/>
  <c r="U18" i="1"/>
  <c r="W18" i="1" s="1"/>
  <c r="N18" i="1"/>
  <c r="M18" i="1"/>
  <c r="L18" i="1"/>
  <c r="L195" i="1" s="1"/>
  <c r="K18" i="1"/>
  <c r="J18" i="1"/>
  <c r="J195" i="1" s="1"/>
  <c r="H18" i="1"/>
  <c r="F18" i="1"/>
  <c r="V16" i="1"/>
  <c r="X16" i="1" s="1"/>
  <c r="T16" i="1"/>
  <c r="W15" i="1"/>
  <c r="U15" i="1"/>
  <c r="S18" i="1" s="1"/>
  <c r="W14" i="1"/>
  <c r="V14" i="1"/>
  <c r="X14" i="1" s="1"/>
  <c r="T14" i="1"/>
  <c r="T13" i="1"/>
  <c r="T19" i="1" s="1"/>
  <c r="V30" i="1" l="1"/>
  <c r="X30" i="1" s="1"/>
  <c r="T29" i="1"/>
  <c r="X44" i="1"/>
  <c r="U106" i="1"/>
  <c r="W106" i="1" s="1"/>
  <c r="W103" i="1"/>
  <c r="V13" i="1"/>
  <c r="X13" i="1" s="1"/>
  <c r="H195" i="1"/>
  <c r="V18" i="1"/>
  <c r="X18" i="1" s="1"/>
  <c r="X23" i="1"/>
  <c r="V24" i="1"/>
  <c r="X24" i="1" s="1"/>
  <c r="L29" i="1"/>
  <c r="V32" i="1"/>
  <c r="T127" i="1"/>
  <c r="T195" i="1" s="1"/>
  <c r="M127" i="1"/>
  <c r="T132" i="1"/>
  <c r="V132" i="1" s="1"/>
  <c r="T144" i="1"/>
  <c r="V144" i="1" s="1"/>
  <c r="T171" i="1"/>
  <c r="V160" i="1"/>
  <c r="T178" i="1"/>
  <c r="T174" i="1"/>
  <c r="V174" i="1" s="1"/>
  <c r="X174" i="1" s="1"/>
  <c r="X175" i="1"/>
  <c r="F195" i="1"/>
  <c r="U44" i="1"/>
  <c r="U52" i="1" s="1"/>
  <c r="V47" i="1"/>
  <c r="X47" i="1" s="1"/>
  <c r="V106" i="1"/>
  <c r="X106" i="1" s="1"/>
  <c r="U112" i="1"/>
  <c r="U128" i="1" s="1"/>
  <c r="W128" i="1" s="1"/>
  <c r="T154" i="1"/>
  <c r="V153" i="1" s="1"/>
  <c r="X153" i="1" s="1"/>
  <c r="W175" i="1"/>
  <c r="U178" i="1"/>
  <c r="W178" i="1" s="1"/>
  <c r="V103" i="1"/>
  <c r="X103" i="1" s="1"/>
  <c r="V112" i="1"/>
  <c r="V182" i="1"/>
  <c r="V128" i="1" l="1"/>
  <c r="X128" i="1" s="1"/>
  <c r="X112" i="1"/>
  <c r="V195" i="1"/>
  <c r="X195" i="1" s="1"/>
  <c r="V26" i="1"/>
  <c r="X27" i="1" s="1"/>
  <c r="V52" i="1"/>
  <c r="X52" i="1" s="1"/>
  <c r="V191" i="1"/>
  <c r="X182" i="1"/>
  <c r="V170" i="1"/>
  <c r="X170" i="1" s="1"/>
  <c r="X160" i="1"/>
  <c r="V40" i="1"/>
  <c r="X40" i="1" s="1"/>
  <c r="X32" i="1"/>
  <c r="AA192" i="1" l="1"/>
  <c r="X1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11" authorId="0" shapeId="0" xr:uid="{0ADFAEB9-2AAE-4F3F-9E54-2151A861DCFB}">
      <text>
        <r>
          <rPr>
            <sz val="9"/>
            <color indexed="81"/>
            <rFont val="Tahoma"/>
            <family val="2"/>
          </rPr>
          <t>Sasaran RPJMD (Bab V), yang diturunkan di RENSTRA di Bab V</t>
        </r>
      </text>
    </comment>
    <comment ref="C11" authorId="0" shapeId="0" xr:uid="{E187F20D-4BBA-46D9-80E9-B40C7EFD828C}">
      <text>
        <r>
          <rPr>
            <b/>
            <sz val="9"/>
            <color indexed="81"/>
            <rFont val="Tahoma"/>
            <family val="2"/>
          </rPr>
          <t xml:space="preserve">Program program OPD di BAB 7 (RPJMD), Bab 6 (RENSTRA )
</t>
        </r>
      </text>
    </comment>
    <comment ref="N11" authorId="0" shapeId="0" xr:uid="{E30336CC-2A1B-4015-BE53-CBF1614B4CC7}">
      <text>
        <r>
          <rPr>
            <b/>
            <sz val="9"/>
            <color indexed="81"/>
            <rFont val="Tahoma"/>
            <family val="2"/>
          </rPr>
          <t>Realisasi anggaran</t>
        </r>
      </text>
    </comment>
    <comment ref="N13" authorId="0" shapeId="0" xr:uid="{B3E31C98-3109-40C9-AE0B-BD5983A6B90B}">
      <text>
        <r>
          <rPr>
            <b/>
            <sz val="9"/>
            <color indexed="81"/>
            <rFont val="Tahoma"/>
            <family val="2"/>
          </rPr>
          <t>Realisasi anggaran</t>
        </r>
      </text>
    </comment>
    <comment ref="B23" authorId="0" shapeId="0" xr:uid="{141DAD7F-74DC-4F91-8FDD-D7596227E166}">
      <text>
        <r>
          <rPr>
            <sz val="9"/>
            <color indexed="81"/>
            <rFont val="Tahoma"/>
            <family val="2"/>
          </rPr>
          <t>Sasaran RPJMD (Bab V), yang diturunkan di RENSTRA di Bab V</t>
        </r>
      </text>
    </comment>
    <comment ref="C23" authorId="0" shapeId="0" xr:uid="{AB13EED8-36FE-4F5A-AFC8-05045D7CF318}">
      <text>
        <r>
          <rPr>
            <b/>
            <sz val="9"/>
            <color indexed="81"/>
            <rFont val="Tahoma"/>
            <family val="2"/>
          </rPr>
          <t xml:space="preserve">Program program OPD di BAB 7 (RPJMD), Bab 6 (RENSTRA )
</t>
        </r>
      </text>
    </comment>
    <comment ref="N23" authorId="0" shapeId="0" xr:uid="{421C4BA9-4531-46B1-AB44-9025C0DCC92F}">
      <text>
        <r>
          <rPr>
            <b/>
            <sz val="9"/>
            <color indexed="81"/>
            <rFont val="Tahoma"/>
            <family val="2"/>
          </rPr>
          <t>Realisasi anggaran</t>
        </r>
      </text>
    </comment>
    <comment ref="Y23" authorId="0" shapeId="0" xr:uid="{6F633C87-1B8D-460C-AB3D-F1ECA69753C3}">
      <text>
        <r>
          <rPr>
            <sz val="9"/>
            <color indexed="81"/>
            <rFont val="Tahoma"/>
            <family val="2"/>
          </rPr>
          <t>Sasaran RPJMD (Bab V), yang diturunkan di RENSTRA di Bab V</t>
        </r>
      </text>
    </comment>
    <comment ref="C24" authorId="0" shapeId="0" xr:uid="{E511DD0C-7D2B-44FA-8BFB-2353B07F0463}">
      <text>
        <r>
          <rPr>
            <b/>
            <sz val="9"/>
            <color indexed="81"/>
            <rFont val="Tahoma"/>
            <family val="2"/>
          </rPr>
          <t xml:space="preserve">Program program OPD di BAB 7 (RPJMD), Bab 6 (RENSTRA )
</t>
        </r>
      </text>
    </comment>
    <comment ref="C25" authorId="0" shapeId="0" xr:uid="{DCFAD25B-9961-4444-B195-98F4AD737819}">
      <text>
        <r>
          <rPr>
            <b/>
            <sz val="9"/>
            <color indexed="81"/>
            <rFont val="Tahoma"/>
            <family val="2"/>
          </rPr>
          <t xml:space="preserve">Program program OPD di BAB 7 (RPJMD), Bab 6 (RENSTRA )
</t>
        </r>
      </text>
    </comment>
    <comment ref="N25" authorId="0" shapeId="0" xr:uid="{2FBD83C9-1F59-498C-BCDE-DAD748AC8701}">
      <text>
        <r>
          <rPr>
            <b/>
            <sz val="9"/>
            <color indexed="81"/>
            <rFont val="Tahoma"/>
            <family val="2"/>
          </rPr>
          <t>Realisasi anggaran</t>
        </r>
      </text>
    </comment>
    <comment ref="B29" authorId="0" shapeId="0" xr:uid="{E80D7BBE-47D7-4C1B-B3E9-5567DF27911A}">
      <text>
        <r>
          <rPr>
            <sz val="9"/>
            <color indexed="81"/>
            <rFont val="Tahoma"/>
            <family val="2"/>
          </rPr>
          <t>Sasaran RPJMD (Bab V), yang diturunkan di RENSTRA di Bab V</t>
        </r>
      </text>
    </comment>
    <comment ref="N29" authorId="0" shapeId="0" xr:uid="{0222908A-16E2-47C5-B2F4-6BD182E0BF07}">
      <text>
        <r>
          <rPr>
            <b/>
            <sz val="9"/>
            <color indexed="81"/>
            <rFont val="Tahoma"/>
            <family val="2"/>
          </rPr>
          <t>Realisasi anggaran</t>
        </r>
      </text>
    </comment>
    <comment ref="N30" authorId="0" shapeId="0" xr:uid="{41455142-AC7D-4CCC-ADC9-85B000A63304}">
      <text>
        <r>
          <rPr>
            <b/>
            <sz val="9"/>
            <color indexed="81"/>
            <rFont val="Tahoma"/>
            <family val="2"/>
          </rPr>
          <t>Realisasi anggaran</t>
        </r>
      </text>
    </comment>
    <comment ref="B43" authorId="0" shapeId="0" xr:uid="{8DB28FE8-3D5E-4AB5-A527-091E7A4BA889}">
      <text>
        <r>
          <rPr>
            <b/>
            <sz val="9"/>
            <color indexed="81"/>
            <rFont val="Tahoma"/>
            <family val="2"/>
          </rPr>
          <t>Sasaran opd , bab IV atau bab VI renstra</t>
        </r>
      </text>
    </comment>
    <comment ref="N102" authorId="0" shapeId="0" xr:uid="{4545D1F4-B8EF-4A45-8E85-CDCD5970FE0C}">
      <text>
        <r>
          <rPr>
            <b/>
            <sz val="9"/>
            <color indexed="81"/>
            <rFont val="Tahoma"/>
            <family val="2"/>
          </rPr>
          <t>Realisasi anggaran</t>
        </r>
      </text>
    </comment>
    <comment ref="N103" authorId="0" shapeId="0" xr:uid="{4E4483D5-806F-490E-AAB5-F6D548BCC52F}">
      <text>
        <r>
          <rPr>
            <b/>
            <sz val="9"/>
            <color indexed="81"/>
            <rFont val="Tahoma"/>
            <family val="2"/>
          </rPr>
          <t>Realisasi anggaran</t>
        </r>
      </text>
    </comment>
    <comment ref="B109" authorId="0" shapeId="0" xr:uid="{7BC07223-44A4-401E-978D-3086F17BFD41}">
      <text>
        <r>
          <rPr>
            <sz val="9"/>
            <color indexed="81"/>
            <rFont val="Tahoma"/>
            <family val="2"/>
          </rPr>
          <t>Sasaran RPJMD (Bab V), yang diturunkan di RENSTRA di Bab V</t>
        </r>
      </text>
    </comment>
    <comment ref="C109" authorId="0" shapeId="0" xr:uid="{860989C3-86D9-4C17-98B1-D3AAA0AA4278}">
      <text>
        <r>
          <rPr>
            <b/>
            <sz val="9"/>
            <color indexed="81"/>
            <rFont val="Tahoma"/>
            <family val="2"/>
          </rPr>
          <t xml:space="preserve">Program program OPD di BAB 7 (RPJMD), Bab 6 (RENSTRA )
</t>
        </r>
      </text>
    </comment>
    <comment ref="E109" authorId="0" shapeId="0" xr:uid="{AEB97D20-61AB-4797-B19E-965CCC651565}">
      <text>
        <r>
          <rPr>
            <b/>
            <sz val="9"/>
            <color indexed="81"/>
            <rFont val="Tahoma"/>
            <family val="2"/>
          </rPr>
          <t>Target capaian akhir</t>
        </r>
      </text>
    </comment>
    <comment ref="F109" authorId="0" shapeId="0" xr:uid="{E3826847-81A4-414B-9157-CD1DBFC96069}">
      <text>
        <r>
          <rPr>
            <b/>
            <sz val="9"/>
            <color indexed="81"/>
            <rFont val="Tahoma"/>
            <family val="2"/>
          </rPr>
          <t>akumulasi anggaran dari tahun ke 1 sampai ke 6</t>
        </r>
      </text>
    </comment>
    <comment ref="E110" authorId="0" shapeId="0" xr:uid="{C6970C75-9D10-440E-A149-5B7F0B184A90}">
      <text>
        <r>
          <rPr>
            <b/>
            <sz val="9"/>
            <color indexed="81"/>
            <rFont val="Tahoma"/>
            <family val="2"/>
          </rPr>
          <t>Target capaian akhir</t>
        </r>
      </text>
    </comment>
    <comment ref="F110" authorId="0" shapeId="0" xr:uid="{4BE48022-C8AD-420B-9EBD-5DE9620E19C6}">
      <text>
        <r>
          <rPr>
            <b/>
            <sz val="9"/>
            <color indexed="81"/>
            <rFont val="Tahoma"/>
            <family val="2"/>
          </rPr>
          <t>akumulasi anggaran dari tahun ke 1 sampai ke 6</t>
        </r>
      </text>
    </comment>
    <comment ref="E111" authorId="0" shapeId="0" xr:uid="{0B067547-5D2D-4292-BE95-ED5FF0260D38}">
      <text>
        <r>
          <rPr>
            <b/>
            <sz val="9"/>
            <color indexed="81"/>
            <rFont val="Tahoma"/>
            <family val="2"/>
          </rPr>
          <t>Target capaian akhir</t>
        </r>
      </text>
    </comment>
    <comment ref="F111" authorId="0" shapeId="0" xr:uid="{564B3926-0FDE-42BB-AE08-6FF9F60A9F6A}">
      <text>
        <r>
          <rPr>
            <b/>
            <sz val="9"/>
            <color indexed="81"/>
            <rFont val="Tahoma"/>
            <family val="2"/>
          </rPr>
          <t>akumulasi anggaran dari tahun ke 1 sampai ke 6</t>
        </r>
      </text>
    </comment>
    <comment ref="B173" authorId="0" shapeId="0" xr:uid="{FB0E6C26-C03F-407F-8EFD-3AB41F523565}">
      <text>
        <r>
          <rPr>
            <sz val="9"/>
            <color indexed="81"/>
            <rFont val="Tahoma"/>
            <family val="2"/>
          </rPr>
          <t>Sasaran RPJMD (Bab V), yang diturunkan di RENSTRA di Bab V</t>
        </r>
      </text>
    </comment>
    <comment ref="C173" authorId="0" shapeId="0" xr:uid="{41DF4A88-5AB1-461C-8C08-4909806AEF8F}">
      <text>
        <r>
          <rPr>
            <b/>
            <sz val="9"/>
            <color indexed="81"/>
            <rFont val="Tahoma"/>
            <family val="2"/>
          </rPr>
          <t xml:space="preserve">Program program OPD di BAB 7 (RPJMD), Bab 6 (RENSTRA )
</t>
        </r>
      </text>
    </comment>
    <comment ref="E174" authorId="0" shapeId="0" xr:uid="{229ED175-A0E6-404E-9D6B-8FDB027D4C15}">
      <text>
        <r>
          <rPr>
            <b/>
            <sz val="9"/>
            <color indexed="81"/>
            <rFont val="Tahoma"/>
            <family val="2"/>
          </rPr>
          <t>Target capaian akhir</t>
        </r>
      </text>
    </comment>
    <comment ref="C176" authorId="0" shapeId="0" xr:uid="{9DD27136-5028-4A91-9CF0-57C2226B10A3}">
      <text>
        <r>
          <rPr>
            <b/>
            <sz val="9"/>
            <color indexed="81"/>
            <rFont val="Tahoma"/>
            <family val="2"/>
          </rPr>
          <t xml:space="preserve">Program program OPD di BAB 7 (RPJMD), Bab 6 (RENSTRA )
</t>
        </r>
      </text>
    </comment>
    <comment ref="B177" authorId="0" shapeId="0" xr:uid="{B5B040F4-8750-4421-8CA7-F5597CE01836}">
      <text>
        <r>
          <rPr>
            <sz val="9"/>
            <color indexed="81"/>
            <rFont val="Tahoma"/>
            <family val="2"/>
          </rPr>
          <t>Sasaran RPJMD (Bab V), yang diturunkan di RENSTRA di Bab V</t>
        </r>
      </text>
    </comment>
    <comment ref="E177" authorId="0" shapeId="0" xr:uid="{AFDD9BB9-C06A-4F50-B228-36C5B45174A2}">
      <text>
        <r>
          <rPr>
            <b/>
            <sz val="9"/>
            <color indexed="81"/>
            <rFont val="Tahoma"/>
            <family val="2"/>
          </rPr>
          <t>Target capaian akhir</t>
        </r>
      </text>
    </comment>
  </commentList>
</comments>
</file>

<file path=xl/sharedStrings.xml><?xml version="1.0" encoding="utf-8"?>
<sst xmlns="http://schemas.openxmlformats.org/spreadsheetml/2006/main" count="759" uniqueCount="401">
  <si>
    <t xml:space="preserve">                                                                     </t>
  </si>
  <si>
    <t>Evaluasi Terhadap Hasil Renja Perangkat Daerah Lingkup Kabupaten/Kota</t>
  </si>
  <si>
    <t>Renja Sekretariat Daerah Kabupaten Tanjung Jabung Barat</t>
  </si>
  <si>
    <t>Periode Pelaksanaan : Triwulan II Tahun 2021</t>
  </si>
  <si>
    <t>No</t>
  </si>
  <si>
    <t>Sasaran</t>
  </si>
  <si>
    <t>Program/Kegiatan</t>
  </si>
  <si>
    <t>Indikator Kinerja Program (outcome)/Kegiatan (output)</t>
  </si>
  <si>
    <t>Target Renstra Perangkat Daerah pada Tahun 2026 (Akhir Periode Renstra Perangkat Daerah)</t>
  </si>
  <si>
    <t>Realisasi Capaian Kinerja Renstra Perangkat Daerah sampai dengan Renja Perangkat Daerah Tahun Lalu (2020)</t>
  </si>
  <si>
    <t>Target Kinerja dan anggaran Renja Perangkat daerah tahun berjalan (2021) yang dievaluasi</t>
  </si>
  <si>
    <t>Realisasi Kinerja Pada Triwulan</t>
  </si>
  <si>
    <t>Realisasi Capaian Kinerja dan Anggaran Renja Perangkat Daerah yang dievaluasi (2021)</t>
  </si>
  <si>
    <t>Realisasi Capaian Kinerja dan Anggaran Renstra Perangkat Daerah s/d tahun 2021 (Akhir Tahun Pelaksanaan Renja Perangkat Daerah Tahun 2021)</t>
  </si>
  <si>
    <t>Tingkat Capaian Kinerja dan realisasi anggaran renstra Perangkat Daerah s/d tahun 2020 (%)</t>
  </si>
  <si>
    <t>unit Perangkat daerah yang bertanggung Jawab</t>
  </si>
  <si>
    <t>I</t>
  </si>
  <si>
    <t>II</t>
  </si>
  <si>
    <t>III</t>
  </si>
  <si>
    <t>IV</t>
  </si>
  <si>
    <t>13 = 6 + 12</t>
  </si>
  <si>
    <t>14 = 13/5 x 100%</t>
  </si>
  <si>
    <t>K</t>
  </si>
  <si>
    <t>Rp</t>
  </si>
  <si>
    <t>Meningkatnya Akses Informasi Pembangunan Daerah</t>
  </si>
  <si>
    <t>Perekonomian Pembangunan</t>
  </si>
  <si>
    <t>Persentase Evaluasi dan Pengendalian Program Pembangunan Daerah</t>
  </si>
  <si>
    <t>Bag.ADP</t>
  </si>
  <si>
    <t xml:space="preserve">Pelaksanaan Administrasi Pembangunan </t>
  </si>
  <si>
    <t>Cakupan Evaluasi dan Pengendalian Program Pembangunan Daerah</t>
  </si>
  <si>
    <t xml:space="preserve">Pengendalian dan Evaluasi Program Pembangunan </t>
  </si>
  <si>
    <t>Jumlah Pelaksanaan Pembinaan dan Monitoring Pelaksanaan Pembangunan dan Pelaporan hasil Monitoring</t>
  </si>
  <si>
    <t xml:space="preserve">4 kali </t>
  </si>
  <si>
    <t>-</t>
  </si>
  <si>
    <t>0 kali</t>
  </si>
  <si>
    <t>0 Kali</t>
  </si>
  <si>
    <t>Pengelolaan Evaluasi dan Pelaporan Pelaksanaan pembangunan</t>
  </si>
  <si>
    <t>Jumlah LPPK dan Rekap Program OPD</t>
  </si>
  <si>
    <t>12 laporan</t>
  </si>
  <si>
    <t>3 Laporan</t>
  </si>
  <si>
    <t>6 Laporan</t>
  </si>
  <si>
    <t>Jumlah Pelaporan laporan Tepra melalui Sismontepra</t>
  </si>
  <si>
    <t>0 Laporan</t>
  </si>
  <si>
    <t>5 Laporan</t>
  </si>
  <si>
    <t>Fasilitasi Penyusunan Program Pembangunan</t>
  </si>
  <si>
    <t>Jumlah Buku data Pembangunan kab. Tanjab Barat</t>
  </si>
  <si>
    <t>1 dokumen</t>
  </si>
  <si>
    <t>1 dokumen (80%)</t>
  </si>
  <si>
    <t>1 Dokumen</t>
  </si>
  <si>
    <t>Frekwensi Rapat-rapat Koordinasi dalam Rangka Penyusunan Program Pembangunan di kab. Tanjab Barat</t>
  </si>
  <si>
    <t>12 Bulan</t>
  </si>
  <si>
    <t>3 Bulan</t>
  </si>
  <si>
    <t>6 Bulan</t>
  </si>
  <si>
    <t xml:space="preserve">Rata-rata capaian kinerja (%) BAGIAN ADP </t>
  </si>
  <si>
    <t>Predikat kinerja</t>
  </si>
  <si>
    <t>Rendah</t>
  </si>
  <si>
    <t>Terselenggaranya koordinasi, sinkronisasi, monitoring dan evaluasi penataan kebijakan terkait bidang perekonomian dengan efektif dan efisien</t>
  </si>
  <si>
    <r>
      <rPr>
        <b/>
        <sz val="8"/>
        <color indexed="8"/>
        <rFont val="Bookman Old Style"/>
        <family val="1"/>
      </rPr>
      <t xml:space="preserve">Program : </t>
    </r>
    <r>
      <rPr>
        <sz val="8"/>
        <color indexed="8"/>
        <rFont val="Bookman Old Style"/>
        <family val="1"/>
      </rPr>
      <t xml:space="preserve">Perekonomian dan Pembangunan </t>
    </r>
    <r>
      <rPr>
        <b/>
        <sz val="8"/>
        <color indexed="8"/>
        <rFont val="Bookman Old Style"/>
        <family val="1"/>
      </rPr>
      <t xml:space="preserve">Kegiatan : </t>
    </r>
    <r>
      <rPr>
        <sz val="8"/>
        <color indexed="8"/>
        <rFont val="Bookman Old Style"/>
        <family val="1"/>
      </rPr>
      <t xml:space="preserve">Evaluasi Pelaksanaan Kebijakan Perekonomian                 </t>
    </r>
    <r>
      <rPr>
        <b/>
        <sz val="8"/>
        <color indexed="8"/>
        <rFont val="Bookman Old Style"/>
        <family val="1"/>
      </rPr>
      <t>Sub Kegiatan</t>
    </r>
    <r>
      <rPr>
        <sz val="8"/>
        <color indexed="8"/>
        <rFont val="Bookman Old Style"/>
        <family val="1"/>
      </rPr>
      <t xml:space="preserve"> : Koordinasi, sinkronisasi, monitoring dan Evaluasi Kebijakan Pengelolaan BUMD dan BLUD</t>
    </r>
  </si>
  <si>
    <t>Jumlah monitoring dan evaluasi pelaksanaan kegiatan  BUMD dan BLUD
Jumlah laporan pelaksanaan monitoring dan evaluasi BUMD dan BLUD
Jumlah BUMD yang diberikan subsidi (PDAM Tirta Pengabuan)                                                                                                                                                                                                              Jumlah BUMD yang diberikan Penyertaan Modal(PT. BPR Tanggo Rajo, PT. Jabung Barat Sakti dan Bank Jambi)</t>
  </si>
  <si>
    <t xml:space="preserve">4 Kali
1 laporan
                                                                                                                                                                                                                                         3 BUMD </t>
  </si>
  <si>
    <t xml:space="preserve">4 Kali
 1 laporan
1 BUMD                                                                                                                                                                                                                                         3 BUMD </t>
  </si>
  <si>
    <t xml:space="preserve">1 Kali
 0 laporan
1 BUMD                                                                                                                                                                                                                                         0 BUMD </t>
  </si>
  <si>
    <t xml:space="preserve">1 Kali
 0 laporan
0 BUMD                                                                                                                                                                                                                                         0 BUMD </t>
  </si>
  <si>
    <t xml:space="preserve">2 Kali
 0 laporan
1 BUMD                                                                                                                                                                                                                                         0 BUMD </t>
  </si>
  <si>
    <t xml:space="preserve">50
 0 
100                                                                                                                                                                                                                                         0  </t>
  </si>
  <si>
    <t>Bagian EKONOMI</t>
  </si>
  <si>
    <r>
      <rPr>
        <b/>
        <sz val="8"/>
        <color indexed="8"/>
        <rFont val="Bookman Old Style"/>
        <family val="1"/>
      </rPr>
      <t xml:space="preserve">Program : </t>
    </r>
    <r>
      <rPr>
        <sz val="8"/>
        <color indexed="8"/>
        <rFont val="Bookman Old Style"/>
        <family val="1"/>
      </rPr>
      <t xml:space="preserve">Perekonomian dan Pembangunan </t>
    </r>
    <r>
      <rPr>
        <b/>
        <sz val="8"/>
        <color indexed="8"/>
        <rFont val="Bookman Old Style"/>
        <family val="1"/>
      </rPr>
      <t xml:space="preserve">Kegiatan : </t>
    </r>
    <r>
      <rPr>
        <sz val="8"/>
        <color indexed="8"/>
        <rFont val="Bookman Old Style"/>
        <family val="1"/>
      </rPr>
      <t xml:space="preserve">Evaluasi Pelaksanaan Kebijakan Perekonomian                 </t>
    </r>
    <r>
      <rPr>
        <b/>
        <sz val="8"/>
        <color indexed="8"/>
        <rFont val="Bookman Old Style"/>
        <family val="1"/>
      </rPr>
      <t>Sub Kegiatan</t>
    </r>
    <r>
      <rPr>
        <sz val="8"/>
        <color indexed="8"/>
        <rFont val="Bookman Old Style"/>
        <family val="1"/>
      </rPr>
      <t xml:space="preserve"> : Pengendalian dan Distribusi Perekonomian</t>
    </r>
  </si>
  <si>
    <t>Jumlah monitoring dan evaluasi Pengendalian dan Distribusi Perekonomian Daerah
Jumlah dokumen laporan TPID
Jumlah dokumen laporan sembako</t>
  </si>
  <si>
    <t xml:space="preserve">4 kali
5 dokumen                                                                                                                                                                                                                                                                                                                     12 dokumen </t>
  </si>
  <si>
    <t>4 kali
5 dokumen                                                                                                                                                                                                                                                                                                                     12 dokumen</t>
  </si>
  <si>
    <t>1 kali
2 dokumen                                                                                                                                                                                                                                                                                                                     3 dokumen</t>
  </si>
  <si>
    <t>1 kali
1 dokumen                                                                                                                                                                                                                                                                                                                     3 dokumen</t>
  </si>
  <si>
    <t>2 kali
3 dokumen                                                                                                                                                                                                                                                                                                                     6 dokumen</t>
  </si>
  <si>
    <t xml:space="preserve">50
 60 
50                                                                                                                                                                                                                                        </t>
  </si>
  <si>
    <r>
      <rPr>
        <b/>
        <sz val="8"/>
        <color indexed="8"/>
        <rFont val="Bookman Old Style"/>
        <family val="1"/>
      </rPr>
      <t xml:space="preserve">Program : </t>
    </r>
    <r>
      <rPr>
        <sz val="8"/>
        <color indexed="8"/>
        <rFont val="Bookman Old Style"/>
        <family val="1"/>
      </rPr>
      <t xml:space="preserve">Perekonomian dan Pembangunan </t>
    </r>
    <r>
      <rPr>
        <b/>
        <sz val="8"/>
        <color indexed="8"/>
        <rFont val="Bookman Old Style"/>
        <family val="1"/>
      </rPr>
      <t xml:space="preserve">Kegiatan : </t>
    </r>
    <r>
      <rPr>
        <sz val="8"/>
        <color indexed="8"/>
        <rFont val="Bookman Old Style"/>
        <family val="1"/>
      </rPr>
      <t xml:space="preserve">Evaluasi Pelaksanaan Kebijakan Perekonomian                 </t>
    </r>
    <r>
      <rPr>
        <b/>
        <sz val="8"/>
        <color indexed="8"/>
        <rFont val="Bookman Old Style"/>
        <family val="1"/>
      </rPr>
      <t>Sub Kegiatan</t>
    </r>
    <r>
      <rPr>
        <sz val="8"/>
        <color indexed="8"/>
        <rFont val="Bookman Old Style"/>
        <family val="1"/>
      </rPr>
      <t xml:space="preserve"> : Perencanaan dan Pengawasan Ekonomi Mikro Kecil</t>
    </r>
  </si>
  <si>
    <t>Jumlah monitoring pembinaan KUPEM
Jumlah laporan KUPEM
Jumlah monitoring penyaluran pupuk dan pestisida tepat sasaran
Jumlah laporan Pupuk</t>
  </si>
  <si>
    <t>4 kali
12 laporan
4 kali
4 Laporan</t>
  </si>
  <si>
    <t>1 kali
3 laporan
1 kali
1 Laporan</t>
  </si>
  <si>
    <t>2 kali
6 laporan
2 kali
2 Laporan</t>
  </si>
  <si>
    <t>50
50
50
50</t>
  </si>
  <si>
    <t xml:space="preserve">Rata-rata capaian kinerja (%) BAGIAN EKONOMI </t>
  </si>
  <si>
    <t>Menciptakan Pengelolaan Sumber Daya Alam secara Terpadu,Terkoordinasi dan Terkendali</t>
  </si>
  <si>
    <t>Program Prekeonimian dan Pembangunan</t>
  </si>
  <si>
    <t xml:space="preserve">  </t>
  </si>
  <si>
    <t>Bag.SDA</t>
  </si>
  <si>
    <t>Kegiatan Pemamntauan Kebijkan terkait Sumber Daya Alam</t>
  </si>
  <si>
    <t>Persentase kesesuaianKebijakan terkait Sumber Daya Alam terhadap peraturan perundangan-undangan</t>
  </si>
  <si>
    <t>Sub-Kegiatan Koordinasi, Sinkronisasi, dan Evaluasi Kebijakan Pertanian, Kehutanan, kelauatan dan perikanan</t>
  </si>
  <si>
    <t>Persentase Fasilitasi Bidang ketahanan pangan, jumlah monitoring bidang ketahanan pangan</t>
  </si>
  <si>
    <t>18 Kali</t>
  </si>
  <si>
    <t>3 Kali</t>
  </si>
  <si>
    <t>1 kali</t>
  </si>
  <si>
    <t>Persentase fasilitasi bidang perikanan, Jumlah monitoring bidang perikanan</t>
  </si>
  <si>
    <t>18 Klai</t>
  </si>
  <si>
    <t xml:space="preserve">Persentase permasalahan lahan; Jumlah monitoring bidang kehutanan          </t>
  </si>
  <si>
    <t>24 Kali</t>
  </si>
  <si>
    <t>4 Kali</t>
  </si>
  <si>
    <t>1 Kali</t>
  </si>
  <si>
    <t>2 Kali</t>
  </si>
  <si>
    <t>Persentase permalsahan yang difasilitasi; Jumlah Monitoring bidnag tanaman pangan, Hortikultura, Perkebunan dan Peternakan</t>
  </si>
  <si>
    <t>Sub-Kegiatan Koordinasi, Sinkronisasi, dan evaluasi kebijakan pertambangan dan lingkungan hidup</t>
  </si>
  <si>
    <t>fasilitasi, Koordinasi, Pemantauan dan Pengendalian Bidang Pertambangan</t>
  </si>
  <si>
    <t>12 Kali</t>
  </si>
  <si>
    <t>fasiliatsi, Koordinasi, Pemantauan dan Pengendalian Bidnang Lingkungan Hidup</t>
  </si>
  <si>
    <t>3 Akali</t>
  </si>
  <si>
    <t>Sub-Kegiatan Fasilitasi Sinkronisasi dan evaluasi kebijakan energi dan air</t>
  </si>
  <si>
    <t xml:space="preserve">Persentase Fasilitasi Bidang Sumber Daya Air, Jumlah Monitoring Bidang Sumber Daya                         </t>
  </si>
  <si>
    <t>Fasilitasi, Koordinasi Pemantauan dan poengendalian bidang energi</t>
  </si>
  <si>
    <t>2 kali</t>
  </si>
  <si>
    <t>Rata-rata capaian kinerja (%) BAGIAN SDA</t>
  </si>
  <si>
    <t>Meningkatnya Kemampuan dan Kemandirian Daerah dalam menyelenggarakan Otonomi Daerah</t>
  </si>
  <si>
    <t>Program : Pemerintahan dan Kesejahteraan Rakyat</t>
  </si>
  <si>
    <t>TAPEN</t>
  </si>
  <si>
    <t>Penataan Administrasi Pemerintahan</t>
  </si>
  <si>
    <t>Skor Penilaian LPPD Kab. Tanjung Jabung Barat</t>
  </si>
  <si>
    <t>3&lt;ST&lt;4</t>
  </si>
  <si>
    <t>Jumlah Laporan Standar Pelayanan Minimal</t>
  </si>
  <si>
    <t>1 Dok</t>
  </si>
  <si>
    <t>Angka Partisipasi Masyarakat dalam peningkatan Nilai-Nilai Kebangsaan dan Daerah</t>
  </si>
  <si>
    <t>1 Kali Hari Jadi Kab, 1 Kali HUT RI</t>
  </si>
  <si>
    <t>Pengelolaan Administrasi Kewilayahan</t>
  </si>
  <si>
    <t>Persentase Permasalahan Batas Wilayah Kabupaten yang difasilitsi</t>
  </si>
  <si>
    <t>Jumlah :aporan Pembukuan Nama-nama Rupabumi</t>
  </si>
  <si>
    <t>13 Kec</t>
  </si>
  <si>
    <t>Fasilitasi Pelaksanaan Otonomi Daerah</t>
  </si>
  <si>
    <t>Peringkat Capaian Prestasi Camat Teladan/Berprestasi Tingkat Kabupaten</t>
  </si>
  <si>
    <t>3 Besar</t>
  </si>
  <si>
    <t>Jumlah Rapat Koordinasi Camat dalam Kabupaten Tanjung Jabung Barat</t>
  </si>
  <si>
    <t>Persentase Kecamatan dengan Indeks Kepuasan Masyarakat Kategori Baik</t>
  </si>
  <si>
    <t>Rata-rata capaian kinerja (%) BAGIAN TAPEM</t>
  </si>
  <si>
    <t>PROGRAM PEMERINTAH DAN KESEJAHTRAAN RAKYAT</t>
  </si>
  <si>
    <t>KEGIATAN PELAKSANAAN KEBIJAKAN KESEJAHTRAAN RAKYAT</t>
  </si>
  <si>
    <t>KESRA</t>
  </si>
  <si>
    <r>
      <rPr>
        <b/>
        <sz val="9"/>
        <color indexed="8"/>
        <rFont val="Bookman Old Style"/>
        <family val="1"/>
      </rPr>
      <t>Sub Kegiatan</t>
    </r>
    <r>
      <rPr>
        <sz val="9"/>
        <color indexed="8"/>
        <rFont val="Bookman Old Style"/>
        <family val="1"/>
      </rPr>
      <t xml:space="preserve"> :  Fasilitasi pengelolaan Bina Mental Spiritual</t>
    </r>
  </si>
  <si>
    <t>Meningkatnya Kualitas Qori Qoriah dan Syiar Nilai-nilai Keagamaan</t>
  </si>
  <si>
    <t>Jumlah Pelaksanaan Kegiatan Peningkatan Syiar Nilai-nilai Keagamaan</t>
  </si>
  <si>
    <t>Jumlah Tahapadn Pelaksanaan Training Center (TC) MTQ</t>
  </si>
  <si>
    <t>Jumlah Cabang Lomba Musyabaqoh Tilawtil Qur'an (MTQ) Tingkat Provinsi yang diikuti</t>
  </si>
  <si>
    <t>Jumlah Pembinaan Pengembangan Tilawatil Qur'an yang dilaksanakan</t>
  </si>
  <si>
    <t>Menurunya Pasangan Yang tidak Memiliki Dokumen Pernikahan</t>
  </si>
  <si>
    <t>Jumlah Penyelesaian Proses Pencatatan Pernikahan Bagi Masyarakat</t>
  </si>
  <si>
    <t xml:space="preserve">Meningkatnya Nilai-nilai Keagamaan Di masyrakat </t>
  </si>
  <si>
    <t>Jumlah Pelaksanaan Kegiatan Amaliyah Ramadhan dan Dua Hari Raya di 13 Kecamatan</t>
  </si>
  <si>
    <t>Jumlah Pelaksanaan Festival Anak Sholeh Tingkat Kabupaten dan Tingkat Provinsi</t>
  </si>
  <si>
    <t>Masyarakat Pelayanan Terhdap Jemaah Haji</t>
  </si>
  <si>
    <t>Jumlah Fasilitasi Pemberangkatan dan pemulangan Jemaah Haji serta pengiriman TKHD</t>
  </si>
  <si>
    <t>Sub Kegiatan : Pelaksanaan Kebijakan, Evaluasi dan Capaian Kinerja Terkait Kesejahteraan Sosial</t>
  </si>
  <si>
    <t>Meningkatnya Pelayanan Pembinaan Ilmu Keagamaan</t>
  </si>
  <si>
    <t>Jumlah Pembinaan Da'I Pembina Desa di Kabupaten Tanjung Jabung Barat</t>
  </si>
  <si>
    <t xml:space="preserve">Jumlah Guru Minggu yang diberikan Insentif Pembinaan </t>
  </si>
  <si>
    <t>Jumlah Guru Agama, Imam, Mudim dan Guru Ngaji, Ustad Pengajian Mualaf/Pembina Ilmu Agama yang diberikan Insentif Pembinaan</t>
  </si>
  <si>
    <t>Jumlah fasilitasi, verifikasi, rekomentasi, monitoring  dan evaluasi terkait permohonan hibah uang kepada badan dan lembaga yang bersifat sosial</t>
  </si>
  <si>
    <t>Sub Kegiatan Pelaksanaan Kebijakan, Evaluasi dan Capaian Kinerja Terkait Kesejahteraan Sosial</t>
  </si>
  <si>
    <t>Meningkatnya Kualitas Kesehatan Sekolah</t>
  </si>
  <si>
    <t>Jumlah Rapat Kordinasi dan Sinkronisasi serta Pertemuan Forum Tim Pembina UKS Tingkat Kabupaten</t>
  </si>
  <si>
    <t xml:space="preserve">Rata-rata capaian kinerja (%) BAGIAN KESRA </t>
  </si>
  <si>
    <t>Program Pemerintahan dan Kesejahtraan Rakyat</t>
  </si>
  <si>
    <t>Persentase Produk Hukum daerah yang tidak saling bertentangan</t>
  </si>
  <si>
    <t>HUKUM</t>
  </si>
  <si>
    <t>Menigkatnya Penataan Produk Hukum daerah</t>
  </si>
  <si>
    <t>Kegiatan Koordinasi Penyusunan kebijakan Sub kegiatan fasilitasi Penyusunnan Produk Hukum</t>
  </si>
  <si>
    <t>Jumlah Raperda dan Produk Hukum Daerah lainnya yang diterbitkan</t>
  </si>
  <si>
    <t>15 Perda</t>
  </si>
  <si>
    <t>12 Perda</t>
  </si>
  <si>
    <t>50 Perbup</t>
  </si>
  <si>
    <t>1.100 SK</t>
  </si>
  <si>
    <t>Meningkatnya layanan Bantuan Hukum</t>
  </si>
  <si>
    <t>Kegiatan Koordinasi Penyusunan kebijakan Sub. Kegiatan Fasilitasi Bantuan Hukum</t>
  </si>
  <si>
    <t>Penanganan Perkara Hukum Jumlah Laporan Inventarisasi data kegiatan Ham</t>
  </si>
  <si>
    <t>15,30</t>
  </si>
  <si>
    <t>3 Kasus</t>
  </si>
  <si>
    <t>4 Laporan</t>
  </si>
  <si>
    <t>Aksi Ham</t>
  </si>
  <si>
    <t>Meningkatnya Layanan Informasi Hukum Daerah</t>
  </si>
  <si>
    <t>Kegiatan Koordinasi Penyusunan kebijakan Sub. Kkegiatan Pendokumentasian Produk Hukum dan pengelolaan Informasi Hukum</t>
  </si>
  <si>
    <t>3000 Buku</t>
  </si>
  <si>
    <t>700 Buku</t>
  </si>
  <si>
    <t>Perda dan Himpunan Perda</t>
  </si>
  <si>
    <t>6 Desa/kel</t>
  </si>
  <si>
    <t>12 Desa/kel</t>
  </si>
  <si>
    <t>Rata-rata capaian kinerja (%) BAGIAN HUKUM</t>
  </si>
  <si>
    <t>Meningkatan Kerjasama dan Layanan Kemitraan Pemerintah Daerah dengan Media Massa dan Peningkatan Optimalisasi dan Efektivitas Pemberitaan Pimpinan</t>
  </si>
  <si>
    <t>Program  : Penunjang Urusan Pemerintah Daerah</t>
  </si>
  <si>
    <t>Meningkatnya Kualitas Pelayanan Publik</t>
  </si>
  <si>
    <t>HUMAS PROTO KOL</t>
  </si>
  <si>
    <t>Failitasi Keprotokolan</t>
  </si>
  <si>
    <t>Meningkatnya Pelaksanaan keprotokolan</t>
  </si>
  <si>
    <t>Fasilitasi Komunikas Pimpinan</t>
  </si>
  <si>
    <t xml:space="preserve">Meningkatnya Pelaksanaan Kualitasi Komunikasi Pimpinan </t>
  </si>
  <si>
    <t>Pendekumentasian Tugas Pimpinan</t>
  </si>
  <si>
    <t>Terlaksananya Dokumentasi Pimpinan</t>
  </si>
  <si>
    <t>Rata-rata capaian kinerja (%) BAGIAN HUMAS PROTOKOL</t>
  </si>
  <si>
    <t>Meningkatnya Kualitas Pelayanan Publik, Akuntabilitas Kinerja dan Kelembagaan yang Efektif</t>
  </si>
  <si>
    <t>Program Administrasi Umum/ Kegiatan Penataan Organisasi</t>
  </si>
  <si>
    <t>1. Indeks Kepuasan Masyarakat</t>
  </si>
  <si>
    <t>ORGANISASi</t>
  </si>
  <si>
    <t>2. Nilai AKIP Kabupaten</t>
  </si>
  <si>
    <t>3. Persentase OPD Kabupaten Tepat Ukuran Tepat Fungsi                   4. Nilai Kematangan Perangkat Daerah</t>
  </si>
  <si>
    <t>Sub Kegiatan Pengelolaan Kelembagaan dan Analisis Jabatan</t>
  </si>
  <si>
    <t>-Jumlah OPD Right Sizing</t>
  </si>
  <si>
    <t>3 OPD</t>
  </si>
  <si>
    <t>Jumlah Peraturan Bupati terkait Kelembagaan</t>
  </si>
  <si>
    <t>3 Perbup</t>
  </si>
  <si>
    <t>Jumlah Tersusunnya Analisis Jabatan dan Analisis Beban Kerja</t>
  </si>
  <si>
    <t>Jumlah Tersusunnya Standar Kompetensi Jabatan</t>
  </si>
  <si>
    <t>Jumlah Regulasi Kelembagaan</t>
  </si>
  <si>
    <t>3 Regulasi</t>
  </si>
  <si>
    <t>Jumlah Dokumen Analasis Jabatan dan Analisis Beban Kerja</t>
  </si>
  <si>
    <t>_</t>
  </si>
  <si>
    <t>Jumlah Dokumen Standar Kompetensi Jabatan</t>
  </si>
  <si>
    <t>Sub  Kegiatan Fasilitasi Pelayanan Publik dan Tata Laksana</t>
  </si>
  <si>
    <t>Jumlah OPD yang dilakukan survey IKM</t>
  </si>
  <si>
    <t>Jumlah Dokumen SOP</t>
  </si>
  <si>
    <t>25 SOP</t>
  </si>
  <si>
    <t>25  SOP</t>
  </si>
  <si>
    <t>Jumlah Regulasi Kebijakan  ketatalaksanaan</t>
  </si>
  <si>
    <t>2 Regulasi</t>
  </si>
  <si>
    <t>Data Pengaduan Pelayanan Publik Terpadu</t>
  </si>
  <si>
    <t>Data Inovasi Daerah</t>
  </si>
  <si>
    <t>Jumlah Laporan Investasi Pelayanan Publik</t>
  </si>
  <si>
    <t>1 Lap</t>
  </si>
  <si>
    <t>Sub Kegiatan Peningkatan Kinerja dan Reformasi Birokrasi</t>
  </si>
  <si>
    <t>Jumlah Laporan akuntabilitas Kinerja Instansi Pemerintah LKjIP</t>
  </si>
  <si>
    <t>Jumlah Laporan Pelaksanaan Reformasi Birokrasi Kabupaten</t>
  </si>
  <si>
    <t>Rata-rata capaian kinerja (%) BAGIAN ORGANISASI</t>
  </si>
  <si>
    <t>PROGRAM PENUNJANG URUSAN PEMERINTAHAN DAERAH KABUPATEN/KOTA</t>
  </si>
  <si>
    <t>Persentase Kondisi Sarana dan Prasarana Kantor dan Rumah Tangga Pimpinan yang Baik dan Terpelihara Serta Peningkatan Pelayanan Administrasi Perkantoran</t>
  </si>
  <si>
    <t>UMUM</t>
  </si>
  <si>
    <t xml:space="preserve">Pelayanan Administrasi Perkantoran </t>
  </si>
  <si>
    <t>Tingkat Kehadiran Pegawai / ASN</t>
  </si>
  <si>
    <t>Pengadaan Pakaian Dinas Beserta Atribut Kelengkapannya</t>
  </si>
  <si>
    <t>- Jumlah Pakaian Dinas yang Tersedia</t>
  </si>
  <si>
    <t>470 stel</t>
  </si>
  <si>
    <t>462 stel</t>
  </si>
  <si>
    <t>14 stel</t>
  </si>
  <si>
    <t>2.96%</t>
  </si>
  <si>
    <t>Koordinasi dan Pelaksaan Sistem Informasi Kepegawaian</t>
  </si>
  <si>
    <t>-Jumlah Fasilitasi Koordinasi Kegiatan Staf Ahli
- Jumlah Pelaksanaan Sistem Informasi Kepegawaian yang di Jalankan
- Jumlah Waktu Fasilitasi Makanan dan Minuman Staf Ahli</t>
  </si>
  <si>
    <t>3 Staf Ahli
3 Aplikasi
12 Bulan</t>
  </si>
  <si>
    <t>3 Staf Ahli
2 Aplikasi
12 Bulan</t>
  </si>
  <si>
    <t>3 Staf Ahli
1 Aplikasi
3 Bulan</t>
  </si>
  <si>
    <t>3 Staf Ahli
3 Bulan</t>
  </si>
  <si>
    <t>3 Staf Ahli
1 Aplikasi
6 Bulan</t>
  </si>
  <si>
    <t>100%
33.33%
50.00%</t>
  </si>
  <si>
    <t>Pendidikan dan Pelatihan Pegawai Berdasarkan Tugas dan Fungsi</t>
  </si>
  <si>
    <t>- Jumlah Peserta Pendidikan/Pelatihan yang di Fasilitasi</t>
  </si>
  <si>
    <t>2 Orang</t>
  </si>
  <si>
    <t>Kegiatan Administrasi Umum Perangkat Daerah</t>
  </si>
  <si>
    <t>Cakupan Layanan Administrasi Umum</t>
  </si>
  <si>
    <t>Penyediaan Komponen Instalasi Listrik/Penerangan Bangunan Kantor</t>
  </si>
  <si>
    <t>- Jumlah Waktu Penyediaan Jasa Instalasi Listrik/Penerangan Kantor
- Jumlah Waktu Penyediaan Komponen Instalasi Listrik/Penerangan Kantor</t>
  </si>
  <si>
    <t>12 Bulan
12 Bulan</t>
  </si>
  <si>
    <t>3 Bulan
3 Bulan</t>
  </si>
  <si>
    <t>6 Bulan
6 Bulan</t>
  </si>
  <si>
    <t>50.00%
50.00%</t>
  </si>
  <si>
    <t>Penyediaan Peralatan dan Perlengkapan Kantor</t>
  </si>
  <si>
    <t>- Jumlah peralatan dan perlengkapan Kantor  (ATK) yang Tersedia</t>
  </si>
  <si>
    <t>11 Jenis/Item</t>
  </si>
  <si>
    <t>5 Jenis/Item</t>
  </si>
  <si>
    <t>45.45%</t>
  </si>
  <si>
    <t>Penyediaan Peralatan Rumah Tangga</t>
  </si>
  <si>
    <t>- Jumlah Peralatan Rumah Tangga yang Tersedia</t>
  </si>
  <si>
    <t>60 Jenis/Item</t>
  </si>
  <si>
    <t>3 Jenis/Item</t>
  </si>
  <si>
    <t>5.00%</t>
  </si>
  <si>
    <t>Penyediaan Bahan Logistik Kantor</t>
  </si>
  <si>
    <t>- Jumlah Bahan Logistik (Alat Listrik, Alat dan Bahan Pembersih/Kebersihan) Rumah Dinas/Jabatan yang Tersedia
- Jumlah Waktu Ketersediaan Makanan dan Minuman Kantor
- Jumlah Waktu Ketersediaan Makanan dan Minuman Rumah Dinas/Jabatan</t>
  </si>
  <si>
    <t>55 Jenis/Item
12 Bulan
12 Bulan</t>
  </si>
  <si>
    <t xml:space="preserve">
55 jenis/item
12 Bulan
12 Bulan</t>
  </si>
  <si>
    <t xml:space="preserve">
3 Bulan
3 Bulan</t>
  </si>
  <si>
    <t xml:space="preserve">
55 jenis/item
3 Bulan
3 Bulan</t>
  </si>
  <si>
    <t xml:space="preserve">
55 jenis/item
6 Bulan
6 Bulan</t>
  </si>
  <si>
    <t xml:space="preserve">
100%
50.00%
50.00%</t>
  </si>
  <si>
    <t>Penyediaan Barang Cetakan dan Penggandaan</t>
  </si>
  <si>
    <t>- Jumlah barang cetakan (blangko atau formulir, Buku, Map) dan pengandaan yang Tersedia</t>
  </si>
  <si>
    <t>6 Jenis/Item</t>
  </si>
  <si>
    <t>Kegiatan Pengadaan Barang Milik Daerah Penunjang Urusan Pemerintah Daerah</t>
  </si>
  <si>
    <t>Jumlah Pengadaan BMD Penunjang Urusan OPD</t>
  </si>
  <si>
    <t>Pengadan Peralatan dan Mesin Lainnya</t>
  </si>
  <si>
    <t>- Jumlah Peralatan/Mesin yang Tersedia</t>
  </si>
  <si>
    <t>30 Jenis/Item</t>
  </si>
  <si>
    <t>1 Jenis/Item</t>
  </si>
  <si>
    <t>3.33%</t>
  </si>
  <si>
    <t>Kegiatan Penyediaan Jasa Penunjang Urusan Pemerintahan Daerah</t>
  </si>
  <si>
    <t>Cakupan Penyediaan Jasa Penunjang Urusan Pemerintahan Daerah</t>
  </si>
  <si>
    <t>Penyediaan Jasa Surat Menyurat</t>
  </si>
  <si>
    <t>- Jumlah Waktu Pendistribusian dan Pengelolaan Surat Masuk dan Surat Keluar Setda</t>
  </si>
  <si>
    <t>50.00%</t>
  </si>
  <si>
    <t>Penyediaan Jasa Komunikasi, Sumber Daya Air dan Listrik</t>
  </si>
  <si>
    <t>- Jumlah Waktu Penyediaan Beban Pemakaian Tagihan Air
- Jumlah Waktu Penyediaan Beban Pemakaian Tagihan Internet/TV Berlangganan
- Jumlah Waktu Penyediaan Beban Pemakaian Tagihan Listrik
- Jumlah Waktu Penyediaan Beban Pemakaian Tagihan Telepon
- Jumlah Waktu Penyediaan Beban Tagihan Pajak Bumi dan Bangunan
- Jumlah Waktu Penyediaan Jasa Komunikasi, Sumber Daya Air dan Listrik</t>
  </si>
  <si>
    <t>12 Bulan
12 Bulan
12 Bulan
12 Bulan
12 Bulan
12 Bulan</t>
  </si>
  <si>
    <t>3 Bulan
3 Bulan
3 Bulan
3 Bulan
3 Bulan
3 Bulan</t>
  </si>
  <si>
    <t>6 Bulan
6 Bulan
6 Bulan
6 Bulan
6 Bulan
6 Bulan</t>
  </si>
  <si>
    <t>Penyediaan Jasa Peralatan dan Perlengkapan Kantor</t>
  </si>
  <si>
    <t>- Jumlah Waktu Tersedianya Jasa Peralatan dan Perlengkapan Kantor</t>
  </si>
  <si>
    <t>Penyediaan Jasa Pelayanan Umum Kantor</t>
  </si>
  <si>
    <t>- Jumlah Tersedianya Alat dan Bahan Kebersihan/Pembersih Kantor
- Jumlah Waktu Tersedianya Jasa Pelayanan Umum (Tenaga Kebersihan) Kantor</t>
  </si>
  <si>
    <t>45 Jenis/Item
12 Bulan</t>
  </si>
  <si>
    <t>45 Jenis/Item
3 Bulan</t>
  </si>
  <si>
    <t>100%
50.00%</t>
  </si>
  <si>
    <t>V</t>
  </si>
  <si>
    <t>Kegiatan Pemeliharaan Barang Milik Daerah Penunjang Urusan Pemerintahan Daerah</t>
  </si>
  <si>
    <t>Cakupan Pemeliharaan BMD Penunjang Urusan Pemerintahan Daerah</t>
  </si>
  <si>
    <t>Penyediaan Jasa Pemeliharaan, Biaya Pemeliharaan dan Pajak Kendaraan Perorangan Dinas atau Kendaraan Dinas Jabatan</t>
  </si>
  <si>
    <t>- Jumlah Kendaraan Perorangan Dinas atau Kendaraan Dinas Jabatan yang dipelihara
- Jumlah Waktu Jasa Pemeliharaan (Tenaga Supir) Kendaraan Perorangan Dinas atau Kendaraan Dinas Jabatan yang disediakan</t>
  </si>
  <si>
    <t>88 Unit
12 Bulan</t>
  </si>
  <si>
    <t>10 Unit
2 Bulan</t>
  </si>
  <si>
    <t>20 Unit
4 Bulan</t>
  </si>
  <si>
    <t>30 Unit
6 Bulan</t>
  </si>
  <si>
    <t>34.09%
50.00%</t>
  </si>
  <si>
    <t>Pemeliharaan Peralatan dan Mesin Lainnya</t>
  </si>
  <si>
    <t>Jumlah Waktu Pemeliharaan Peralatan dan Mesin Lainnya yang Tersedia</t>
  </si>
  <si>
    <t>Pemeliharaan/Rehabilitasi Gedung Kantor dan Bangunan Lainnya</t>
  </si>
  <si>
    <t>- Jumlah Gedung Kantor yang dipelihara/Rehabilitasi
- Jumlah Rumah Dinas/Jabatan yang dipelihara/Rehabilitasi</t>
  </si>
  <si>
    <t>1 Gedung
3 Rumah Dinas</t>
  </si>
  <si>
    <t>100%
100%</t>
  </si>
  <si>
    <t>Rata-rata capaian kinerja (%) BAGIAN UMUM</t>
  </si>
  <si>
    <t>Meningkatkan Kualitas Perencanaan Penatausahaan Keuangan dan Aset serta pelaporan yang Akuntabel berkualitas</t>
  </si>
  <si>
    <t>Persentase penyampaian dokumen perencanaan, laporan dan keuangan yang berkualitas dan tepat waktu</t>
  </si>
  <si>
    <t>Bagian Renkeu</t>
  </si>
  <si>
    <t>Kegiatan Perencanaan, Penganggaran dan Evaluasi Kinerja Perangkat Daerah</t>
  </si>
  <si>
    <t>Persentase dokumen perencanaan yang berkualitas dan tepat waktu</t>
  </si>
  <si>
    <t>Penyususnan Dokumen Perencanaan Perangkat Daerah</t>
  </si>
  <si>
    <t>- Jumlah dokumen perencanaan bagian setda yang diselaraskan</t>
  </si>
  <si>
    <t>10 Dok</t>
  </si>
  <si>
    <t>2 Dok</t>
  </si>
  <si>
    <t xml:space="preserve">3 Dok </t>
  </si>
  <si>
    <t>5 Dok</t>
  </si>
  <si>
    <t>- Jumlah dokumen perencanaan setda yang disusun sesuai dengan aturan dan tepat</t>
  </si>
  <si>
    <t>Kegiatan Adminidtrasi Ekuangan Perangkat Daerah</t>
  </si>
  <si>
    <t>Persentase Dokumen Keuangan Tersusun Berkualitas dan Tepat Waktu</t>
  </si>
  <si>
    <t>II.</t>
  </si>
  <si>
    <t>Penyediaan Gaji dan Tunjangan ASN</t>
  </si>
  <si>
    <t>Jumlah waktu pembayaran gaji /tunjangan ASN</t>
  </si>
  <si>
    <t>12 Bln</t>
  </si>
  <si>
    <t>3 Bln</t>
  </si>
  <si>
    <t>6 Bln</t>
  </si>
  <si>
    <t>Pelaksanaan Penatausahaan dn Penguji/Verifikasi Keuangan SKPD</t>
  </si>
  <si>
    <t>Jumlah laporan hasil pengujian/verifikasi OPD</t>
  </si>
  <si>
    <t>Penyusunan Pelaporan dan Analisis Prognosis Realisasi</t>
  </si>
  <si>
    <t>- Dokumen pelaporan setda</t>
  </si>
  <si>
    <t>- Jumlah dokumen laporan realisasi anggaran</t>
  </si>
  <si>
    <t>Penyelenggaraan rapat koordinasi dan konsultasi SKPD</t>
  </si>
  <si>
    <t>- Jumlah Waktu Rapat Koordinasi dan Konsultasi Dalam Daerah dan Luar Daerah</t>
  </si>
  <si>
    <t>Kegiatan Pengelolaan Barang Milik Daerah</t>
  </si>
  <si>
    <t>Persentase BMD terkelola dengan baik</t>
  </si>
  <si>
    <t>1137 BMD</t>
  </si>
  <si>
    <t xml:space="preserve"> </t>
  </si>
  <si>
    <t>Penatausahaan Barang Milik Daerah SKPD</t>
  </si>
  <si>
    <t>Jumlah BMD OPD yang terkelola</t>
  </si>
  <si>
    <t>Rata-rata capaian kinerja (%) BAGIAN RENKEU</t>
  </si>
  <si>
    <t xml:space="preserve">Meningkatnya integritas dan Akuntabilitas Pengadaan Barang/Jasa Pemerintah </t>
  </si>
  <si>
    <t>Program Perekonomian dan Pembangunan</t>
  </si>
  <si>
    <t>Persentase proses pelaksanaan pengadaan Barang/Jasa tewat waktu</t>
  </si>
  <si>
    <t>Kegiatan Pemngelolaan Pengadaan Barang dan Jasa</t>
  </si>
  <si>
    <t>Terlaksananya Kegiatan pengadaan Barang dan Jasa</t>
  </si>
  <si>
    <t>Bagian PBJ</t>
  </si>
  <si>
    <t>Pengelolaan Pengadaan Barang dan Jasa</t>
  </si>
  <si>
    <t>255 Paket Tender</t>
  </si>
  <si>
    <t>Pembinaan dan Advokasi Pengadaan Barang dan Jasa</t>
  </si>
  <si>
    <t xml:space="preserve">Peningkatan Kompetensi Pengelola Pengadaan Barang dan Jasa </t>
  </si>
  <si>
    <t>1 Kegiatan Sosialisasi Peraturan PBJ,2</t>
  </si>
  <si>
    <t>Pengelolaan Layanan Pengadaan Secara Elektornik</t>
  </si>
  <si>
    <t>Terlaksananya Co, Location, Pengecekan dan Servis Berkala Perangkat LPSE</t>
  </si>
  <si>
    <t>1 Paket Co, Location 1 Server Produksi, 1 Server Backup</t>
  </si>
  <si>
    <t xml:space="preserve">Rata-rata capaian kinerja (%) BAGIAN PBJ </t>
  </si>
  <si>
    <t>I.</t>
  </si>
  <si>
    <t>Meningkanta Fasilitasi, Koordinasi, Monitoring dan Evaluasi Penyelenggaraan Kerja sama Antar Daerah, Lembaga Perekonomian Dalam &amp; Luar Negeri</t>
  </si>
  <si>
    <t>Program Pemerintah dan Kesejahteraan Rakyat</t>
  </si>
  <si>
    <t>Bagian Kerjasama</t>
  </si>
  <si>
    <t>Fasilitasi Kerjasama Dalam Negeri</t>
  </si>
  <si>
    <t>Jumlah Dokumen Fasilitasi Kerjasama Dalam Negeri</t>
  </si>
  <si>
    <t>87 Dok</t>
  </si>
  <si>
    <t>67 Dok</t>
  </si>
  <si>
    <t>0 Dok</t>
  </si>
  <si>
    <t>40Dok</t>
  </si>
  <si>
    <t>40 Dok</t>
  </si>
  <si>
    <t>Program Peningkatan Promosi dan Kerjasama Investasi</t>
  </si>
  <si>
    <t xml:space="preserve">Kerjasama Antar Daerah </t>
  </si>
  <si>
    <t>Pemerintah Daerah, Idenfikasi dan Pemetaan Potensi Kerjasama</t>
  </si>
  <si>
    <t>Program Pemerintahan dan Kesejahteraan Rakyat</t>
  </si>
  <si>
    <t>Fasilitasi Kerjasama Luar Negeri</t>
  </si>
  <si>
    <t>3 Dok</t>
  </si>
  <si>
    <t>3Dok</t>
  </si>
  <si>
    <t>Program Penelitian dan Pengembangan Daerah</t>
  </si>
  <si>
    <t>Koordinasi Kerjasma Pembangunan Antar Daerah dengan Perguruan Tinggi</t>
  </si>
  <si>
    <t>Rekapitulasi Kerjasama Pembangunan Daerah/Pemerintah Daerah dengan Perguruan Tinggi</t>
  </si>
  <si>
    <t>Program Peemrintahan dan Kesejahteraan Rakyat</t>
  </si>
  <si>
    <t>Monitoring &amp; Evaluasi Kerjasama Daerah Lembaga/Perseorangan Dalam &amp; Luar Negeri</t>
  </si>
  <si>
    <t>Jumlah Dokumen Monitoring &amp; Evaluasi Kerjasama Daerah, Lembaga/ Lembaga Perseorangan Dalam &amp; Luar Negeri</t>
  </si>
  <si>
    <t>70 Dok</t>
  </si>
  <si>
    <t>22 Dok</t>
  </si>
  <si>
    <t>Rata-rata capaian kinerja (%) BAGIAN KERJASAMA</t>
  </si>
  <si>
    <t>TOTAL RATA-RATA CAPAIAN KINERJA (%)  SETDA TANJAB BARAT</t>
  </si>
  <si>
    <t>PREDIKAT KINERJA SETDA TANJAB BARAT</t>
  </si>
  <si>
    <t>RENDAH</t>
  </si>
  <si>
    <t>SEKRETARIS DAERAH</t>
  </si>
  <si>
    <t>KABUPATEN TANJUNG JABUNG BARAT</t>
  </si>
  <si>
    <t>Ir. H. AGUS SANUSI, M.Si</t>
  </si>
  <si>
    <t>Pembina Utama Muda</t>
  </si>
  <si>
    <t>NIP. 19680817 199203 1 007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</si>
</sst>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_(* &quot;-&quot;??_);_(@_)"/>
    <numFmt numFmtId="166" formatCode="_(* #,##0_);_(* \(#,##0\);_(* &quot;-&quot;_);_(@_)"/>
    <numFmt numFmtId="167" formatCode="_(* #,##0.0_);_(* \(#,##0.0\);_(* &quot;-&quot;??_);_(@_)"/>
    <numFmt numFmtId="168" formatCode="_(* #,##0.00_);_(* \(#,##0.00\);_(* &quot;-&quot;_);_(@_)"/>
    <numFmt numFmtId="169" formatCode="_(* #,##0.0_);_(* \(#,##0.0\);_(* &quot;-&quot;_);_(@_)"/>
    <numFmt numFmtId="170" formatCode="#,##0.0"/>
    <numFmt numFmtId="171" formatCode="0.0%"/>
    <numFmt numFmtId="172" formatCode="_(* #,##0_);_(* \(#,##0\);_(* &quot;-&quot;?_);_(@_)"/>
  </numFmts>
  <fonts count="43" x14ac:knownFonts="1">
    <font>
      <sz val="11"/>
      <color theme="1"/>
      <name val="Calibri"/>
      <family val="2"/>
      <scheme val="minor"/>
    </font>
    <font>
      <sz val="11"/>
      <color theme="1"/>
      <name val="Calibri"/>
      <family val="2"/>
      <scheme val="minor"/>
    </font>
    <font>
      <b/>
      <sz val="14"/>
      <color indexed="8"/>
      <name val="Bookman Old Style"/>
      <family val="1"/>
    </font>
    <font>
      <sz val="11"/>
      <color indexed="8"/>
      <name val="Bookman Old Style"/>
      <family val="1"/>
    </font>
    <font>
      <sz val="9"/>
      <color indexed="8"/>
      <name val="Bookman Old Style"/>
      <family val="1"/>
    </font>
    <font>
      <sz val="10"/>
      <color indexed="8"/>
      <name val="Bookman Old Style"/>
      <family val="1"/>
    </font>
    <font>
      <sz val="8"/>
      <color indexed="8"/>
      <name val="Bookman Old Style"/>
      <family val="1"/>
    </font>
    <font>
      <b/>
      <sz val="9"/>
      <color theme="1"/>
      <name val="Bookman Old Style"/>
      <family val="1"/>
    </font>
    <font>
      <sz val="10"/>
      <name val="Arial"/>
      <family val="2"/>
    </font>
    <font>
      <b/>
      <sz val="9"/>
      <color indexed="8"/>
      <name val="Bookman Old Style"/>
      <family val="1"/>
    </font>
    <font>
      <sz val="9"/>
      <name val="Bookman Old Style"/>
      <family val="1"/>
    </font>
    <font>
      <sz val="11"/>
      <color indexed="8"/>
      <name val="Calibri"/>
      <family val="2"/>
    </font>
    <font>
      <sz val="9"/>
      <color theme="1"/>
      <name val="Bookman Old Style"/>
      <family val="1"/>
    </font>
    <font>
      <sz val="9"/>
      <color rgb="FF000000"/>
      <name val="Bookman Old Style"/>
      <family val="1"/>
    </font>
    <font>
      <sz val="11"/>
      <color indexed="8"/>
      <name val="Calibri"/>
      <family val="2"/>
      <charset val="1"/>
    </font>
    <font>
      <sz val="8"/>
      <color theme="1"/>
      <name val="Bookman Old Style"/>
      <family val="1"/>
    </font>
    <font>
      <b/>
      <sz val="9"/>
      <name val="Bookman Old Style"/>
      <family val="1"/>
    </font>
    <font>
      <b/>
      <sz val="8"/>
      <color indexed="8"/>
      <name val="Bookman Old Style"/>
      <family val="1"/>
    </font>
    <font>
      <sz val="8"/>
      <color rgb="FF000000"/>
      <name val="Bookman Old Style"/>
      <family val="1"/>
    </font>
    <font>
      <sz val="8"/>
      <name val="Bookman Old Style"/>
      <family val="1"/>
    </font>
    <font>
      <b/>
      <sz val="8"/>
      <name val="Bookman Old Style"/>
      <family val="1"/>
    </font>
    <font>
      <b/>
      <sz val="8"/>
      <color indexed="8"/>
      <name val="Calibri"/>
      <family val="2"/>
      <scheme val="minor"/>
    </font>
    <font>
      <sz val="9"/>
      <color rgb="FFFF0000"/>
      <name val="Bookman Old Style"/>
      <family val="1"/>
    </font>
    <font>
      <b/>
      <sz val="9"/>
      <color rgb="FFFF0000"/>
      <name val="Bookman Old Style"/>
      <family val="1"/>
    </font>
    <font>
      <sz val="11"/>
      <color theme="1"/>
      <name val="Bookman Old Style"/>
      <family val="1"/>
    </font>
    <font>
      <sz val="11"/>
      <color theme="2"/>
      <name val="Bookman Old Style"/>
      <family val="1"/>
    </font>
    <font>
      <b/>
      <sz val="8"/>
      <color theme="1"/>
      <name val="Bookman Old Style"/>
      <family val="1"/>
    </font>
    <font>
      <sz val="11"/>
      <color rgb="FFFF0000"/>
      <name val="Bookman Old Style"/>
      <family val="1"/>
    </font>
    <font>
      <sz val="11"/>
      <name val="Bookman Old Style"/>
      <family val="1"/>
    </font>
    <font>
      <b/>
      <sz val="9"/>
      <name val="Arial Narrow"/>
      <family val="2"/>
    </font>
    <font>
      <sz val="8"/>
      <name val="Arial Narrow"/>
      <family val="2"/>
    </font>
    <font>
      <sz val="8"/>
      <color theme="1"/>
      <name val="Arial Narrow"/>
      <family val="2"/>
    </font>
    <font>
      <b/>
      <sz val="11"/>
      <color theme="1"/>
      <name val="Arial Narrow"/>
      <family val="2"/>
    </font>
    <font>
      <b/>
      <sz val="8"/>
      <color theme="1"/>
      <name val="Arial Narrow"/>
      <family val="2"/>
    </font>
    <font>
      <sz val="11"/>
      <color theme="1"/>
      <name val="Arial Narrow"/>
      <family val="2"/>
    </font>
    <font>
      <sz val="9"/>
      <color theme="1"/>
      <name val="Arial Narrow"/>
      <family val="2"/>
    </font>
    <font>
      <sz val="9"/>
      <name val="Arial Narrow"/>
      <family val="2"/>
    </font>
    <font>
      <sz val="11"/>
      <name val="Arial Narrow"/>
      <family val="2"/>
    </font>
    <font>
      <b/>
      <sz val="16"/>
      <name val="Bookman Old Style"/>
      <family val="1"/>
    </font>
    <font>
      <sz val="16"/>
      <name val="Bookman Old Style"/>
      <family val="1"/>
    </font>
    <font>
      <sz val="16"/>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9">
    <xf numFmtId="0" fontId="0" fillId="0" borderId="0"/>
    <xf numFmtId="164" fontId="11" fillId="0" borderId="0" applyFont="0" applyFill="0" applyBorder="0" applyAlignment="0" applyProtection="0"/>
    <xf numFmtId="166" fontId="11" fillId="0" borderId="0" applyFont="0" applyFill="0" applyBorder="0" applyAlignment="0" applyProtection="0"/>
    <xf numFmtId="9" fontId="11" fillId="0" borderId="0" applyFont="0" applyFill="0" applyBorder="0" applyAlignment="0" applyProtection="0"/>
    <xf numFmtId="0" fontId="8" fillId="0" borderId="0"/>
    <xf numFmtId="164" fontId="8" fillId="0" borderId="0" applyFont="0" applyFill="0" applyBorder="0" applyAlignment="0" applyProtection="0"/>
    <xf numFmtId="166" fontId="14" fillId="0" borderId="0" applyFont="0" applyFill="0" applyBorder="0" applyAlignment="0" applyProtection="0"/>
    <xf numFmtId="0" fontId="8" fillId="0" borderId="0"/>
    <xf numFmtId="0" fontId="1" fillId="0" borderId="0"/>
  </cellStyleXfs>
  <cellXfs count="1477">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4" fillId="0" borderId="0" xfId="0" applyFont="1"/>
    <xf numFmtId="0" fontId="4" fillId="2" borderId="0" xfId="0" applyFont="1" applyFill="1"/>
    <xf numFmtId="0" fontId="3" fillId="2" borderId="0" xfId="0" applyFont="1" applyFill="1"/>
    <xf numFmtId="0" fontId="3" fillId="3" borderId="0" xfId="0" applyFont="1" applyFill="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2" xfId="0" applyFont="1" applyBorder="1" applyAlignment="1">
      <alignment horizontal="center" vertical="top"/>
    </xf>
    <xf numFmtId="0" fontId="5" fillId="3"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xf>
    <xf numFmtId="0" fontId="6" fillId="0" borderId="8" xfId="0" applyFont="1" applyBorder="1" applyAlignment="1">
      <alignment horizontal="center"/>
    </xf>
    <xf numFmtId="0" fontId="4" fillId="0" borderId="3" xfId="0" applyFont="1" applyBorder="1" applyAlignment="1">
      <alignment horizontal="center"/>
    </xf>
    <xf numFmtId="0" fontId="4" fillId="2" borderId="3" xfId="0" applyFont="1" applyFill="1" applyBorder="1" applyAlignment="1">
      <alignment horizontal="center"/>
    </xf>
    <xf numFmtId="0" fontId="6" fillId="2" borderId="3" xfId="0" applyFont="1" applyFill="1" applyBorder="1" applyAlignment="1">
      <alignment horizontal="center"/>
    </xf>
    <xf numFmtId="0" fontId="6" fillId="0" borderId="3" xfId="0" applyFont="1" applyBorder="1" applyAlignment="1">
      <alignment horizontal="center"/>
    </xf>
    <xf numFmtId="0" fontId="6" fillId="3" borderId="9" xfId="0" applyFont="1"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xf>
    <xf numFmtId="0" fontId="4" fillId="0" borderId="11" xfId="0" applyFont="1" applyBorder="1" applyAlignment="1">
      <alignment horizontal="center"/>
    </xf>
    <xf numFmtId="0" fontId="4" fillId="2" borderId="11" xfId="0" applyFont="1" applyFill="1" applyBorder="1" applyAlignment="1">
      <alignment horizontal="center"/>
    </xf>
    <xf numFmtId="0" fontId="6" fillId="2" borderId="11" xfId="0" applyFont="1" applyFill="1" applyBorder="1" applyAlignment="1">
      <alignment horizontal="center"/>
    </xf>
    <xf numFmtId="0" fontId="6" fillId="3" borderId="11" xfId="0" applyFont="1" applyFill="1" applyBorder="1" applyAlignment="1">
      <alignment horizontal="center"/>
    </xf>
    <xf numFmtId="0" fontId="6" fillId="3" borderId="12" xfId="0" applyFont="1" applyFill="1" applyBorder="1" applyAlignment="1">
      <alignment horizontal="center" vertical="center"/>
    </xf>
    <xf numFmtId="0" fontId="4" fillId="0" borderId="5" xfId="0" applyFont="1" applyBorder="1" applyAlignment="1">
      <alignment horizontal="center" vertical="top"/>
    </xf>
    <xf numFmtId="0" fontId="7" fillId="0" borderId="11" xfId="0" applyFont="1" applyBorder="1" applyAlignment="1">
      <alignment horizontal="center" vertical="top" wrapText="1"/>
    </xf>
    <xf numFmtId="0" fontId="7" fillId="0" borderId="11" xfId="0" applyFont="1" applyBorder="1" applyAlignment="1">
      <alignment vertical="top" wrapText="1"/>
    </xf>
    <xf numFmtId="0" fontId="9" fillId="0" borderId="11" xfId="4" applyFont="1" applyBorder="1" applyAlignment="1">
      <alignment horizontal="left" vertical="top" wrapText="1"/>
    </xf>
    <xf numFmtId="9" fontId="10" fillId="0" borderId="13" xfId="0" applyNumberFormat="1" applyFont="1" applyBorder="1" applyAlignment="1">
      <alignment horizontal="center" vertical="center"/>
    </xf>
    <xf numFmtId="165" fontId="10" fillId="0" borderId="3" xfId="5" applyNumberFormat="1" applyFont="1" applyFill="1" applyBorder="1" applyAlignment="1">
      <alignment vertical="center"/>
    </xf>
    <xf numFmtId="9" fontId="10" fillId="0" borderId="3" xfId="4" applyNumberFormat="1" applyFont="1" applyBorder="1" applyAlignment="1">
      <alignment horizontal="center" vertical="center"/>
    </xf>
    <xf numFmtId="3" fontId="4" fillId="0" borderId="3" xfId="0" applyNumberFormat="1" applyFont="1" applyBorder="1" applyAlignment="1">
      <alignment horizontal="right" vertical="center" wrapText="1"/>
    </xf>
    <xf numFmtId="166" fontId="4" fillId="0" borderId="3" xfId="2" applyFont="1" applyFill="1" applyBorder="1" applyAlignment="1">
      <alignment horizontal="center" vertical="center" wrapText="1"/>
    </xf>
    <xf numFmtId="166" fontId="4" fillId="2" borderId="3" xfId="2" applyFont="1" applyFill="1" applyBorder="1" applyAlignment="1">
      <alignment horizontal="center" vertical="center" wrapText="1"/>
    </xf>
    <xf numFmtId="3" fontId="4" fillId="2" borderId="3" xfId="0" applyNumberFormat="1" applyFont="1" applyFill="1" applyBorder="1" applyAlignment="1">
      <alignment horizontal="right" vertical="center" wrapText="1"/>
    </xf>
    <xf numFmtId="3" fontId="4" fillId="2" borderId="3" xfId="0" applyNumberFormat="1" applyFont="1" applyFill="1" applyBorder="1" applyAlignment="1">
      <alignment horizontal="center" vertical="center" wrapText="1"/>
    </xf>
    <xf numFmtId="3" fontId="4" fillId="3" borderId="3" xfId="0" applyNumberFormat="1" applyFont="1" applyFill="1" applyBorder="1" applyAlignment="1">
      <alignment horizontal="right" vertical="center" wrapText="1"/>
    </xf>
    <xf numFmtId="167" fontId="4" fillId="0" borderId="3" xfId="0" applyNumberFormat="1" applyFont="1" applyBorder="1" applyAlignment="1">
      <alignment horizontal="center" vertical="center"/>
    </xf>
    <xf numFmtId="10" fontId="4" fillId="0" borderId="3" xfId="0" applyNumberFormat="1" applyFont="1" applyBorder="1" applyAlignment="1">
      <alignment horizontal="right" vertical="center"/>
    </xf>
    <xf numFmtId="0" fontId="9" fillId="3" borderId="9" xfId="0" applyFont="1" applyFill="1" applyBorder="1" applyAlignment="1">
      <alignment vertical="center"/>
    </xf>
    <xf numFmtId="9" fontId="3" fillId="0" borderId="0" xfId="3" applyFont="1"/>
    <xf numFmtId="0" fontId="7" fillId="0" borderId="3" xfId="0" applyFont="1" applyBorder="1" applyAlignment="1">
      <alignment horizontal="left" vertical="top"/>
    </xf>
    <xf numFmtId="0" fontId="7" fillId="0" borderId="7" xfId="0" applyFont="1" applyBorder="1" applyAlignment="1">
      <alignment vertical="top" wrapText="1"/>
    </xf>
    <xf numFmtId="0" fontId="9" fillId="0" borderId="3" xfId="4" applyFont="1" applyBorder="1" applyAlignment="1">
      <alignment horizontal="left" vertical="top" wrapText="1"/>
    </xf>
    <xf numFmtId="9" fontId="10" fillId="0" borderId="3" xfId="0" applyNumberFormat="1" applyFont="1" applyBorder="1" applyAlignment="1">
      <alignment horizontal="center" vertical="center"/>
    </xf>
    <xf numFmtId="0" fontId="7" fillId="0" borderId="14" xfId="0" applyFont="1" applyBorder="1" applyAlignment="1">
      <alignment horizontal="left" vertical="top"/>
    </xf>
    <xf numFmtId="0" fontId="4" fillId="0" borderId="3" xfId="0" applyFont="1" applyBorder="1" applyAlignment="1">
      <alignment horizontal="left" vertical="top" wrapText="1"/>
    </xf>
    <xf numFmtId="0" fontId="12" fillId="2" borderId="3" xfId="0" applyFont="1" applyFill="1" applyBorder="1" applyAlignment="1">
      <alignment vertical="top" wrapText="1"/>
    </xf>
    <xf numFmtId="9" fontId="10" fillId="0" borderId="3" xfId="0" applyNumberFormat="1" applyFont="1" applyBorder="1" applyAlignment="1">
      <alignment horizontal="center" vertical="center" wrapText="1"/>
    </xf>
    <xf numFmtId="3" fontId="13" fillId="0" borderId="3" xfId="0" applyNumberFormat="1" applyFont="1" applyBorder="1" applyAlignment="1">
      <alignment horizontal="right" vertical="center" wrapText="1"/>
    </xf>
    <xf numFmtId="166" fontId="12" fillId="0" borderId="3" xfId="2" applyFont="1" applyFill="1" applyBorder="1" applyAlignment="1">
      <alignment horizontal="center" vertical="center" wrapText="1"/>
    </xf>
    <xf numFmtId="0" fontId="12" fillId="0" borderId="3" xfId="0" applyFont="1" applyBorder="1" applyAlignment="1">
      <alignment horizontal="center" vertical="center"/>
    </xf>
    <xf numFmtId="10" fontId="12" fillId="0" borderId="7" xfId="0" applyNumberFormat="1" applyFont="1" applyBorder="1" applyAlignment="1">
      <alignment horizontal="right" vertical="center"/>
    </xf>
    <xf numFmtId="0" fontId="4" fillId="3" borderId="9" xfId="0" applyFont="1" applyFill="1" applyBorder="1" applyAlignment="1">
      <alignment vertical="center"/>
    </xf>
    <xf numFmtId="0" fontId="4" fillId="0" borderId="3" xfId="0" applyFont="1" applyBorder="1" applyAlignment="1">
      <alignment vertical="top" wrapText="1"/>
    </xf>
    <xf numFmtId="0" fontId="4" fillId="0" borderId="15" xfId="0" applyFont="1" applyBorder="1" applyAlignment="1">
      <alignment vertical="top" wrapText="1"/>
    </xf>
    <xf numFmtId="0" fontId="12" fillId="2" borderId="8" xfId="0" applyFont="1" applyFill="1" applyBorder="1" applyAlignment="1">
      <alignment vertical="top" wrapText="1"/>
    </xf>
    <xf numFmtId="166" fontId="10" fillId="0" borderId="3" xfId="6" applyFont="1" applyFill="1" applyBorder="1" applyAlignment="1">
      <alignment vertical="center"/>
    </xf>
    <xf numFmtId="168" fontId="12" fillId="0" borderId="3" xfId="2" applyNumberFormat="1" applyFont="1" applyFill="1" applyBorder="1" applyAlignment="1">
      <alignment horizontal="center" vertical="center" wrapText="1"/>
    </xf>
    <xf numFmtId="168" fontId="15" fillId="0" borderId="3" xfId="2"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0" fontId="4" fillId="0" borderId="15" xfId="0" applyFont="1" applyBorder="1" applyAlignment="1">
      <alignment horizontal="left" vertical="top" wrapText="1"/>
    </xf>
    <xf numFmtId="168" fontId="4" fillId="0" borderId="3" xfId="2" applyNumberFormat="1" applyFont="1" applyFill="1" applyBorder="1" applyAlignment="1">
      <alignment horizontal="center" vertical="center" wrapText="1"/>
    </xf>
    <xf numFmtId="168" fontId="6" fillId="0" borderId="3" xfId="2" applyNumberFormat="1" applyFont="1" applyFill="1" applyBorder="1" applyAlignment="1">
      <alignment horizontal="center" vertical="center" wrapText="1"/>
    </xf>
    <xf numFmtId="1" fontId="12" fillId="0" borderId="3" xfId="0" applyNumberFormat="1" applyFont="1" applyBorder="1" applyAlignment="1">
      <alignment horizontal="center" vertical="center"/>
    </xf>
    <xf numFmtId="9" fontId="12" fillId="0" borderId="7" xfId="0" applyNumberFormat="1" applyFont="1" applyBorder="1" applyAlignment="1">
      <alignment horizontal="right" vertical="center"/>
    </xf>
    <xf numFmtId="9" fontId="10" fillId="0" borderId="3" xfId="0" quotePrefix="1" applyNumberFormat="1" applyFont="1" applyBorder="1" applyAlignment="1">
      <alignment horizontal="center" vertical="center" wrapText="1"/>
    </xf>
    <xf numFmtId="169" fontId="12" fillId="0" borderId="3" xfId="2" applyNumberFormat="1" applyFont="1" applyFill="1" applyBorder="1" applyAlignment="1">
      <alignment horizontal="center" vertical="center" wrapText="1"/>
    </xf>
    <xf numFmtId="168" fontId="4" fillId="2" borderId="3" xfId="2" applyNumberFormat="1" applyFont="1" applyFill="1" applyBorder="1" applyAlignment="1">
      <alignment horizontal="center" vertical="center" wrapText="1"/>
    </xf>
    <xf numFmtId="0" fontId="4" fillId="0" borderId="16" xfId="0" applyFont="1" applyBorder="1" applyAlignment="1">
      <alignment vertical="top" wrapText="1"/>
    </xf>
    <xf numFmtId="0" fontId="4" fillId="0" borderId="5" xfId="0" applyFont="1" applyBorder="1"/>
    <xf numFmtId="0" fontId="4" fillId="0" borderId="3" xfId="0" applyFont="1" applyBorder="1"/>
    <xf numFmtId="0" fontId="9" fillId="0" borderId="3" xfId="0" applyFont="1" applyBorder="1" applyAlignment="1">
      <alignment vertical="top" wrapText="1"/>
    </xf>
    <xf numFmtId="165" fontId="4" fillId="0" borderId="3" xfId="0" applyNumberFormat="1" applyFont="1" applyBorder="1"/>
    <xf numFmtId="3" fontId="9" fillId="0" borderId="3" xfId="0" applyNumberFormat="1" applyFont="1" applyBorder="1"/>
    <xf numFmtId="0" fontId="7" fillId="0" borderId="3" xfId="0" applyFont="1" applyBorder="1"/>
    <xf numFmtId="168" fontId="9" fillId="0" borderId="7" xfId="0" applyNumberFormat="1" applyFont="1" applyBorder="1"/>
    <xf numFmtId="166" fontId="9" fillId="2" borderId="8" xfId="0" applyNumberFormat="1" applyFont="1" applyFill="1" applyBorder="1"/>
    <xf numFmtId="3" fontId="9" fillId="2" borderId="3" xfId="0" applyNumberFormat="1" applyFont="1" applyFill="1" applyBorder="1"/>
    <xf numFmtId="0" fontId="4" fillId="2" borderId="3" xfId="0" applyFont="1" applyFill="1" applyBorder="1"/>
    <xf numFmtId="166" fontId="4" fillId="0" borderId="3" xfId="0" applyNumberFormat="1" applyFont="1" applyBorder="1"/>
    <xf numFmtId="3" fontId="4" fillId="3" borderId="3" xfId="0" applyNumberFormat="1" applyFont="1" applyFill="1" applyBorder="1"/>
    <xf numFmtId="168" fontId="9" fillId="0" borderId="3" xfId="0" applyNumberFormat="1" applyFont="1" applyBorder="1" applyAlignment="1">
      <alignment vertical="center"/>
    </xf>
    <xf numFmtId="166" fontId="16" fillId="2" borderId="3" xfId="0" applyNumberFormat="1" applyFont="1" applyFill="1" applyBorder="1" applyAlignment="1">
      <alignment horizontal="right" vertical="center"/>
    </xf>
    <xf numFmtId="164" fontId="9" fillId="2" borderId="14" xfId="0" applyNumberFormat="1" applyFont="1" applyFill="1" applyBorder="1" applyAlignment="1">
      <alignment horizontal="right" vertical="center"/>
    </xf>
    <xf numFmtId="10" fontId="7" fillId="2" borderId="3" xfId="0" applyNumberFormat="1" applyFont="1" applyFill="1" applyBorder="1" applyAlignment="1">
      <alignment horizontal="right" vertical="center"/>
    </xf>
    <xf numFmtId="0" fontId="4" fillId="3" borderId="9" xfId="0" applyFont="1" applyFill="1" applyBorder="1"/>
    <xf numFmtId="0" fontId="16" fillId="2" borderId="17" xfId="0" applyFont="1" applyFill="1" applyBorder="1" applyAlignment="1">
      <alignment horizontal="right"/>
    </xf>
    <xf numFmtId="0" fontId="10" fillId="2" borderId="18" xfId="0" applyFont="1" applyFill="1" applyBorder="1"/>
    <xf numFmtId="0" fontId="10" fillId="2" borderId="8" xfId="0" applyFont="1" applyFill="1" applyBorder="1"/>
    <xf numFmtId="168" fontId="16" fillId="0" borderId="7" xfId="0" applyNumberFormat="1" applyFont="1" applyBorder="1"/>
    <xf numFmtId="3" fontId="16" fillId="2" borderId="3" xfId="0" applyNumberFormat="1" applyFont="1" applyFill="1" applyBorder="1"/>
    <xf numFmtId="0" fontId="4" fillId="0" borderId="19" xfId="0" applyFont="1" applyBorder="1"/>
    <xf numFmtId="0" fontId="16" fillId="2" borderId="20" xfId="0" applyFont="1" applyFill="1" applyBorder="1" applyAlignment="1">
      <alignment horizontal="right"/>
    </xf>
    <xf numFmtId="0" fontId="16" fillId="2" borderId="21" xfId="0" applyFont="1" applyFill="1" applyBorder="1" applyAlignment="1">
      <alignment horizontal="right"/>
    </xf>
    <xf numFmtId="0" fontId="16" fillId="2" borderId="22" xfId="0" applyFont="1" applyFill="1" applyBorder="1" applyAlignment="1">
      <alignment horizontal="right"/>
    </xf>
    <xf numFmtId="0" fontId="10" fillId="0" borderId="23" xfId="0" applyFont="1" applyBorder="1"/>
    <xf numFmtId="0" fontId="16" fillId="3" borderId="23" xfId="0" applyFont="1" applyFill="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9" fillId="2" borderId="0" xfId="0" applyFont="1" applyFill="1" applyAlignment="1">
      <alignment horizontal="right"/>
    </xf>
    <xf numFmtId="0" fontId="9" fillId="3" borderId="0" xfId="0" applyFont="1" applyFill="1" applyAlignment="1">
      <alignment horizontal="center"/>
    </xf>
    <xf numFmtId="0" fontId="4" fillId="0" borderId="0" xfId="0" applyFont="1" applyAlignment="1">
      <alignment horizontal="center"/>
    </xf>
    <xf numFmtId="0" fontId="4" fillId="0" borderId="0" xfId="0" applyFont="1" applyAlignment="1">
      <alignment horizontal="left"/>
    </xf>
    <xf numFmtId="0" fontId="4" fillId="3" borderId="0" xfId="0" applyFont="1" applyFill="1"/>
    <xf numFmtId="0" fontId="4" fillId="0" borderId="25" xfId="0" applyFont="1" applyBorder="1" applyAlignment="1">
      <alignment horizontal="center" vertical="center"/>
    </xf>
    <xf numFmtId="0" fontId="12" fillId="0" borderId="26" xfId="0" applyFont="1" applyBorder="1" applyAlignment="1">
      <alignment horizontal="left" vertical="top" wrapText="1"/>
    </xf>
    <xf numFmtId="0" fontId="6" fillId="0" borderId="2" xfId="0" applyFont="1" applyBorder="1" applyAlignment="1">
      <alignment vertical="top" wrapText="1"/>
    </xf>
    <xf numFmtId="0" fontId="15" fillId="0" borderId="2" xfId="0" applyFont="1" applyBorder="1" applyAlignment="1">
      <alignment vertical="top" wrapText="1"/>
    </xf>
    <xf numFmtId="0" fontId="15" fillId="0" borderId="2" xfId="0" applyFont="1" applyBorder="1" applyAlignment="1">
      <alignment horizontal="center" vertical="top" wrapText="1"/>
    </xf>
    <xf numFmtId="3" fontId="18" fillId="0" borderId="2" xfId="0" applyNumberFormat="1" applyFont="1" applyBorder="1" applyAlignment="1">
      <alignment horizontal="center" vertical="top" wrapText="1"/>
    </xf>
    <xf numFmtId="0" fontId="12" fillId="0" borderId="2" xfId="0" applyFont="1" applyBorder="1" applyAlignment="1">
      <alignment horizontal="center" vertical="top" wrapText="1"/>
    </xf>
    <xf numFmtId="3" fontId="13" fillId="0" borderId="2" xfId="0" applyNumberFormat="1" applyFont="1" applyBorder="1" applyAlignment="1">
      <alignment horizontal="center" vertical="top" wrapText="1"/>
    </xf>
    <xf numFmtId="3" fontId="4" fillId="2" borderId="2" xfId="0" applyNumberFormat="1" applyFont="1" applyFill="1" applyBorder="1" applyAlignment="1">
      <alignment horizontal="right" vertical="top" wrapText="1"/>
    </xf>
    <xf numFmtId="166" fontId="4" fillId="2" borderId="2" xfId="2" applyFont="1" applyFill="1" applyBorder="1" applyAlignment="1">
      <alignment horizontal="center" vertical="top" wrapText="1"/>
    </xf>
    <xf numFmtId="3" fontId="4" fillId="2" borderId="2" xfId="0" applyNumberFormat="1" applyFont="1" applyFill="1" applyBorder="1" applyAlignment="1">
      <alignment horizontal="center" vertical="top" wrapText="1"/>
    </xf>
    <xf numFmtId="3" fontId="4" fillId="0" borderId="2" xfId="0" applyNumberFormat="1" applyFont="1" applyBorder="1" applyAlignment="1">
      <alignment horizontal="right" vertical="top" wrapText="1"/>
    </xf>
    <xf numFmtId="10" fontId="12" fillId="0" borderId="2" xfId="0" applyNumberFormat="1" applyFont="1" applyBorder="1" applyAlignment="1">
      <alignment horizontal="right" vertical="top"/>
    </xf>
    <xf numFmtId="0" fontId="17" fillId="3" borderId="27" xfId="0" applyFont="1" applyFill="1" applyBorder="1" applyAlignment="1">
      <alignment vertical="top" wrapText="1"/>
    </xf>
    <xf numFmtId="0" fontId="4" fillId="0" borderId="28" xfId="0" applyFont="1" applyBorder="1" applyAlignment="1">
      <alignment horizontal="center" vertical="center"/>
    </xf>
    <xf numFmtId="0" fontId="12" fillId="0" borderId="13" xfId="0" applyFont="1" applyBorder="1" applyAlignment="1">
      <alignment horizontal="left" vertical="top" wrapText="1"/>
    </xf>
    <xf numFmtId="0" fontId="15" fillId="0" borderId="3" xfId="0" applyFont="1" applyBorder="1" applyAlignment="1">
      <alignment vertical="top" wrapText="1"/>
    </xf>
    <xf numFmtId="0" fontId="19" fillId="0" borderId="3" xfId="0" applyFont="1" applyBorder="1" applyAlignment="1">
      <alignment horizontal="left" vertical="top" wrapText="1"/>
    </xf>
    <xf numFmtId="0" fontId="15" fillId="0" borderId="3" xfId="0" applyFont="1" applyBorder="1" applyAlignment="1">
      <alignment horizontal="center" vertical="top" wrapText="1"/>
    </xf>
    <xf numFmtId="3" fontId="18" fillId="0" borderId="3" xfId="0" applyNumberFormat="1" applyFont="1" applyBorder="1" applyAlignment="1">
      <alignment horizontal="center" vertical="top" wrapText="1"/>
    </xf>
    <xf numFmtId="0" fontId="12" fillId="0" borderId="3" xfId="0" applyFont="1" applyBorder="1" applyAlignment="1">
      <alignment horizontal="center" vertical="top" wrapText="1"/>
    </xf>
    <xf numFmtId="3" fontId="13" fillId="0" borderId="3" xfId="0" applyNumberFormat="1" applyFont="1" applyBorder="1" applyAlignment="1">
      <alignment horizontal="center" vertical="top" wrapText="1"/>
    </xf>
    <xf numFmtId="3" fontId="4" fillId="2" borderId="3" xfId="0" applyNumberFormat="1" applyFont="1" applyFill="1" applyBorder="1" applyAlignment="1">
      <alignment horizontal="right" vertical="top" wrapText="1"/>
    </xf>
    <xf numFmtId="166" fontId="4" fillId="2" borderId="3" xfId="2" applyFont="1" applyFill="1" applyBorder="1" applyAlignment="1">
      <alignment horizontal="center" vertical="top" wrapText="1"/>
    </xf>
    <xf numFmtId="3" fontId="4" fillId="2" borderId="3" xfId="0" applyNumberFormat="1" applyFont="1" applyFill="1" applyBorder="1" applyAlignment="1">
      <alignment horizontal="center" vertical="top" wrapText="1"/>
    </xf>
    <xf numFmtId="3" fontId="4" fillId="0" borderId="3" xfId="0" applyNumberFormat="1" applyFont="1" applyBorder="1" applyAlignment="1">
      <alignment horizontal="right" vertical="top" wrapText="1"/>
    </xf>
    <xf numFmtId="10" fontId="12" fillId="0" borderId="3" xfId="0" applyNumberFormat="1" applyFont="1" applyBorder="1" applyAlignment="1">
      <alignment horizontal="right" vertical="top"/>
    </xf>
    <xf numFmtId="0" fontId="17" fillId="3" borderId="9" xfId="0" applyFont="1" applyFill="1" applyBorder="1" applyAlignment="1">
      <alignment vertical="top" wrapText="1"/>
    </xf>
    <xf numFmtId="0" fontId="4" fillId="0" borderId="29" xfId="0" applyFont="1" applyBorder="1" applyAlignment="1">
      <alignment horizontal="center" vertical="center"/>
    </xf>
    <xf numFmtId="0" fontId="12" fillId="0" borderId="14" xfId="0" applyFont="1" applyBorder="1" applyAlignment="1">
      <alignment horizontal="left" vertical="top" wrapText="1"/>
    </xf>
    <xf numFmtId="166" fontId="15" fillId="0" borderId="3" xfId="2" applyFont="1" applyFill="1" applyBorder="1" applyAlignment="1">
      <alignment horizontal="center" vertical="top" wrapText="1"/>
    </xf>
    <xf numFmtId="0" fontId="9" fillId="3" borderId="9" xfId="0" applyFont="1" applyFill="1" applyBorder="1" applyAlignment="1">
      <alignment horizontal="left" vertical="top"/>
    </xf>
    <xf numFmtId="0" fontId="10" fillId="3" borderId="3" xfId="6" applyNumberFormat="1" applyFont="1" applyFill="1" applyBorder="1" applyAlignment="1">
      <alignment horizontal="left" vertical="top" wrapText="1"/>
    </xf>
    <xf numFmtId="0" fontId="4" fillId="0" borderId="3" xfId="0" applyFont="1" applyBorder="1" applyAlignment="1">
      <alignment horizontal="center" vertical="top" wrapText="1"/>
    </xf>
    <xf numFmtId="3" fontId="17"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3" fontId="9" fillId="0" borderId="3" xfId="0" applyNumberFormat="1" applyFont="1" applyBorder="1" applyAlignment="1">
      <alignment horizontal="center" vertical="center" wrapText="1"/>
    </xf>
    <xf numFmtId="166" fontId="4" fillId="0" borderId="3" xfId="2" applyFont="1" applyFill="1" applyBorder="1" applyAlignment="1">
      <alignment vertical="center" wrapText="1"/>
    </xf>
    <xf numFmtId="3" fontId="9" fillId="2" borderId="3" xfId="0" applyNumberFormat="1" applyFont="1" applyFill="1" applyBorder="1" applyAlignment="1">
      <alignment horizontal="center" vertical="center" wrapText="1"/>
    </xf>
    <xf numFmtId="166" fontId="4" fillId="0" borderId="3" xfId="2" applyFont="1" applyFill="1" applyBorder="1" applyAlignment="1">
      <alignment horizontal="center" vertical="top" wrapText="1"/>
    </xf>
    <xf numFmtId="0" fontId="3" fillId="0" borderId="3" xfId="0" applyFont="1" applyBorder="1"/>
    <xf numFmtId="3" fontId="17" fillId="0" borderId="3" xfId="0" applyNumberFormat="1" applyFont="1" applyBorder="1" applyAlignment="1">
      <alignment vertical="center"/>
    </xf>
    <xf numFmtId="0" fontId="4" fillId="3" borderId="9" xfId="0" applyFont="1" applyFill="1" applyBorder="1" applyAlignment="1">
      <alignment horizontal="right" vertical="top"/>
    </xf>
    <xf numFmtId="0" fontId="16" fillId="2" borderId="18" xfId="0" applyFont="1" applyFill="1" applyBorder="1" applyAlignment="1">
      <alignment horizontal="right"/>
    </xf>
    <xf numFmtId="0" fontId="16" fillId="2" borderId="8" xfId="0" applyFont="1" applyFill="1" applyBorder="1" applyAlignment="1">
      <alignment horizontal="right"/>
    </xf>
    <xf numFmtId="10" fontId="20" fillId="2" borderId="3" xfId="0" applyNumberFormat="1" applyFont="1" applyFill="1" applyBorder="1"/>
    <xf numFmtId="3" fontId="20" fillId="2" borderId="3" xfId="0" applyNumberFormat="1" applyFont="1" applyFill="1" applyBorder="1" applyAlignment="1">
      <alignment horizontal="center" vertical="center" wrapText="1"/>
    </xf>
    <xf numFmtId="166" fontId="16" fillId="2" borderId="3" xfId="2" applyFont="1" applyFill="1" applyBorder="1" applyAlignment="1">
      <alignment horizontal="center" vertical="top" wrapText="1"/>
    </xf>
    <xf numFmtId="166" fontId="16" fillId="2" borderId="3" xfId="0" applyNumberFormat="1" applyFont="1" applyFill="1" applyBorder="1" applyAlignment="1">
      <alignment horizontal="center" vertical="top" wrapText="1"/>
    </xf>
    <xf numFmtId="10" fontId="16" fillId="2" borderId="3" xfId="0" applyNumberFormat="1" applyFont="1" applyFill="1" applyBorder="1" applyAlignment="1">
      <alignment horizontal="right" vertical="top"/>
    </xf>
    <xf numFmtId="10" fontId="16" fillId="2" borderId="3" xfId="0" applyNumberFormat="1" applyFont="1" applyFill="1" applyBorder="1" applyAlignment="1">
      <alignment horizontal="right" vertical="center"/>
    </xf>
    <xf numFmtId="0" fontId="10" fillId="2" borderId="19" xfId="0" applyFont="1" applyFill="1" applyBorder="1"/>
    <xf numFmtId="0" fontId="10" fillId="2" borderId="3" xfId="0" applyFont="1" applyFill="1" applyBorder="1"/>
    <xf numFmtId="0" fontId="16" fillId="2" borderId="3" xfId="0" applyFont="1" applyFill="1" applyBorder="1" applyAlignment="1">
      <alignment horizontal="center"/>
    </xf>
    <xf numFmtId="0" fontId="10" fillId="2" borderId="3" xfId="0" applyFont="1" applyFill="1" applyBorder="1" applyAlignment="1">
      <alignment horizontal="center"/>
    </xf>
    <xf numFmtId="0" fontId="10" fillId="2" borderId="9" xfId="0" applyFont="1" applyFill="1" applyBorder="1" applyAlignment="1">
      <alignment horizontal="center"/>
    </xf>
    <xf numFmtId="0" fontId="16" fillId="0" borderId="3" xfId="0" applyFont="1" applyBorder="1" applyAlignment="1">
      <alignment vertical="top" wrapText="1"/>
    </xf>
    <xf numFmtId="165" fontId="20" fillId="0" borderId="3" xfId="1" applyNumberFormat="1" applyFont="1" applyFill="1" applyBorder="1" applyAlignment="1">
      <alignment vertical="center"/>
    </xf>
    <xf numFmtId="9" fontId="20" fillId="0" borderId="3" xfId="4" applyNumberFormat="1" applyFont="1" applyBorder="1" applyAlignment="1">
      <alignment horizontal="center" vertical="center"/>
    </xf>
    <xf numFmtId="3" fontId="17" fillId="0" borderId="3" xfId="0" applyNumberFormat="1" applyFont="1" applyBorder="1" applyAlignment="1">
      <alignment horizontal="right" vertical="center" wrapText="1"/>
    </xf>
    <xf numFmtId="9" fontId="19" fillId="0" borderId="3" xfId="4" applyNumberFormat="1" applyFont="1" applyBorder="1" applyAlignment="1">
      <alignment horizontal="center" vertical="center"/>
    </xf>
    <xf numFmtId="166" fontId="6" fillId="0" borderId="3" xfId="2" applyFont="1" applyFill="1" applyBorder="1" applyAlignment="1">
      <alignment horizontal="center" vertical="center" wrapText="1"/>
    </xf>
    <xf numFmtId="166" fontId="6" fillId="2" borderId="3" xfId="2" applyFont="1" applyFill="1" applyBorder="1" applyAlignment="1">
      <alignment horizontal="center" vertical="center" wrapText="1"/>
    </xf>
    <xf numFmtId="3" fontId="17" fillId="2" borderId="3" xfId="0" applyNumberFormat="1" applyFont="1" applyFill="1" applyBorder="1" applyAlignment="1">
      <alignment horizontal="right" vertical="center" wrapText="1"/>
    </xf>
    <xf numFmtId="3" fontId="6" fillId="2" borderId="3" xfId="0" applyNumberFormat="1" applyFont="1" applyFill="1" applyBorder="1" applyAlignment="1">
      <alignment horizontal="center" vertical="center" wrapText="1"/>
    </xf>
    <xf numFmtId="167" fontId="6" fillId="0" borderId="3" xfId="0" applyNumberFormat="1" applyFont="1" applyBorder="1" applyAlignment="1">
      <alignment horizontal="center" vertical="center"/>
    </xf>
    <xf numFmtId="10" fontId="6" fillId="0" borderId="3" xfId="0" applyNumberFormat="1" applyFont="1" applyBorder="1" applyAlignment="1">
      <alignment horizontal="right" vertical="center"/>
    </xf>
    <xf numFmtId="0" fontId="17" fillId="3" borderId="9" xfId="0" applyFont="1" applyFill="1" applyBorder="1" applyAlignment="1">
      <alignment vertical="center"/>
    </xf>
    <xf numFmtId="0" fontId="6" fillId="0" borderId="0" xfId="0" applyFont="1"/>
    <xf numFmtId="0" fontId="4" fillId="0" borderId="10" xfId="0" applyFont="1" applyBorder="1" applyAlignment="1">
      <alignment horizontal="center" vertical="top"/>
    </xf>
    <xf numFmtId="0" fontId="4" fillId="0" borderId="11" xfId="0" applyFont="1" applyBorder="1" applyAlignment="1">
      <alignment horizontal="left" vertical="top" wrapText="1"/>
    </xf>
    <xf numFmtId="0" fontId="4" fillId="0" borderId="11" xfId="0" applyFont="1" applyBorder="1" applyAlignment="1">
      <alignment horizontal="left" vertical="top" wrapText="1"/>
    </xf>
    <xf numFmtId="0" fontId="10" fillId="0" borderId="11" xfId="0" applyFont="1" applyBorder="1" applyAlignment="1">
      <alignment horizontal="left" vertical="top" wrapText="1"/>
    </xf>
    <xf numFmtId="9" fontId="12" fillId="0" borderId="30" xfId="3" applyFont="1" applyBorder="1" applyAlignment="1">
      <alignment horizontal="center" vertical="top" wrapText="1"/>
    </xf>
    <xf numFmtId="165" fontId="21" fillId="0" borderId="11" xfId="1" applyNumberFormat="1" applyFont="1" applyBorder="1" applyAlignment="1">
      <alignment horizontal="center" vertical="center" wrapText="1"/>
    </xf>
    <xf numFmtId="9" fontId="12" fillId="0" borderId="11" xfId="3" applyFont="1" applyBorder="1" applyAlignment="1">
      <alignment horizontal="center" vertical="top" wrapText="1"/>
    </xf>
    <xf numFmtId="3" fontId="21" fillId="0" borderId="11" xfId="0" applyNumberFormat="1" applyFont="1" applyBorder="1" applyAlignment="1">
      <alignment horizontal="right" vertical="center" wrapText="1"/>
    </xf>
    <xf numFmtId="3" fontId="6" fillId="0" borderId="11" xfId="0" applyNumberFormat="1" applyFont="1" applyBorder="1" applyAlignment="1">
      <alignment horizontal="right" vertical="center" wrapText="1"/>
    </xf>
    <xf numFmtId="3" fontId="4" fillId="0" borderId="11" xfId="0" applyNumberFormat="1" applyFont="1" applyBorder="1" applyAlignment="1">
      <alignment horizontal="right" vertical="center" wrapText="1"/>
    </xf>
    <xf numFmtId="9" fontId="4" fillId="2" borderId="31" xfId="2" applyNumberFormat="1" applyFont="1" applyFill="1" applyBorder="1" applyAlignment="1">
      <alignment horizontal="center" vertical="top" wrapText="1"/>
    </xf>
    <xf numFmtId="3" fontId="4" fillId="2" borderId="11" xfId="0" applyNumberFormat="1" applyFont="1" applyFill="1" applyBorder="1" applyAlignment="1">
      <alignment horizontal="center" vertical="center"/>
    </xf>
    <xf numFmtId="168" fontId="4" fillId="2" borderId="31" xfId="2" applyNumberFormat="1" applyFont="1" applyFill="1" applyBorder="1" applyAlignment="1">
      <alignment horizontal="center" vertical="center" wrapText="1"/>
    </xf>
    <xf numFmtId="3" fontId="4" fillId="2" borderId="31" xfId="0" applyNumberFormat="1" applyFont="1" applyFill="1" applyBorder="1" applyAlignment="1">
      <alignment vertical="center" wrapText="1"/>
    </xf>
    <xf numFmtId="166" fontId="4" fillId="2" borderId="31" xfId="2" applyFont="1" applyFill="1" applyBorder="1" applyAlignment="1">
      <alignment horizontal="center" vertical="center" wrapText="1"/>
    </xf>
    <xf numFmtId="3" fontId="4" fillId="2" borderId="31" xfId="0" applyNumberFormat="1" applyFont="1" applyFill="1" applyBorder="1" applyAlignment="1">
      <alignment horizontal="center" vertical="center" wrapText="1"/>
    </xf>
    <xf numFmtId="9" fontId="12" fillId="0" borderId="31" xfId="3" applyFont="1" applyBorder="1" applyAlignment="1">
      <alignment horizontal="center" vertical="top" wrapText="1"/>
    </xf>
    <xf numFmtId="3" fontId="4" fillId="2" borderId="31" xfId="0" applyNumberFormat="1" applyFont="1" applyFill="1" applyBorder="1" applyAlignment="1">
      <alignment horizontal="right" vertical="center" wrapText="1"/>
    </xf>
    <xf numFmtId="3" fontId="4" fillId="0" borderId="31" xfId="0" applyNumberFormat="1" applyFont="1" applyBorder="1" applyAlignment="1">
      <alignment horizontal="right" vertical="center" wrapText="1"/>
    </xf>
    <xf numFmtId="9" fontId="4" fillId="0" borderId="31" xfId="3" applyFont="1" applyBorder="1" applyAlignment="1">
      <alignment horizontal="right" vertical="top"/>
    </xf>
    <xf numFmtId="10" fontId="4" fillId="0" borderId="11" xfId="3" applyNumberFormat="1" applyFont="1" applyBorder="1" applyAlignment="1">
      <alignment horizontal="right" vertical="center"/>
    </xf>
    <xf numFmtId="0" fontId="4" fillId="3" borderId="12" xfId="0" applyFont="1" applyFill="1" applyBorder="1" applyAlignment="1">
      <alignment horizontal="center" vertical="center"/>
    </xf>
    <xf numFmtId="0" fontId="4" fillId="0" borderId="29" xfId="0" applyFont="1" applyBorder="1" applyAlignment="1">
      <alignment horizontal="center" vertical="top"/>
    </xf>
    <xf numFmtId="0" fontId="4" fillId="0" borderId="14" xfId="0" applyFont="1" applyBorder="1" applyAlignment="1">
      <alignment horizontal="left" vertical="top" wrapText="1"/>
    </xf>
    <xf numFmtId="0" fontId="4" fillId="0" borderId="14" xfId="0" applyFont="1" applyBorder="1" applyAlignment="1">
      <alignment horizontal="left" vertical="top" wrapText="1"/>
    </xf>
    <xf numFmtId="0" fontId="10" fillId="0" borderId="14" xfId="0" applyFont="1" applyBorder="1" applyAlignment="1">
      <alignment horizontal="left" vertical="top" wrapText="1"/>
    </xf>
    <xf numFmtId="2" fontId="12" fillId="0" borderId="32" xfId="0" applyNumberFormat="1" applyFont="1" applyBorder="1" applyAlignment="1">
      <alignment horizontal="center" vertical="top" wrapText="1"/>
    </xf>
    <xf numFmtId="165" fontId="21" fillId="0" borderId="13" xfId="1" applyNumberFormat="1" applyFont="1" applyBorder="1" applyAlignment="1">
      <alignment horizontal="center" vertical="center" wrapText="1"/>
    </xf>
    <xf numFmtId="9" fontId="12" fillId="0" borderId="14" xfId="3" applyFont="1" applyBorder="1" applyAlignment="1">
      <alignment horizontal="center" vertical="top" wrapText="1"/>
    </xf>
    <xf numFmtId="3" fontId="21" fillId="0" borderId="13" xfId="0" applyNumberFormat="1" applyFont="1" applyBorder="1" applyAlignment="1">
      <alignment horizontal="right" vertical="center" wrapText="1"/>
    </xf>
    <xf numFmtId="3" fontId="6" fillId="0" borderId="13" xfId="0" applyNumberFormat="1" applyFont="1" applyBorder="1" applyAlignment="1">
      <alignment horizontal="right" vertical="center" wrapText="1"/>
    </xf>
    <xf numFmtId="3" fontId="4" fillId="0" borderId="13" xfId="0" applyNumberFormat="1" applyFont="1" applyBorder="1" applyAlignment="1">
      <alignment horizontal="right" vertical="center" wrapText="1"/>
    </xf>
    <xf numFmtId="168" fontId="4" fillId="2" borderId="32" xfId="2" applyNumberFormat="1" applyFont="1" applyFill="1" applyBorder="1" applyAlignment="1">
      <alignment horizontal="center" vertical="center" wrapText="1"/>
    </xf>
    <xf numFmtId="0" fontId="0" fillId="0" borderId="14" xfId="0" applyBorder="1" applyAlignment="1">
      <alignment horizontal="center" vertical="center"/>
    </xf>
    <xf numFmtId="3" fontId="4" fillId="2" borderId="32" xfId="0" applyNumberFormat="1" applyFont="1" applyFill="1" applyBorder="1" applyAlignment="1">
      <alignment vertical="center" wrapText="1"/>
    </xf>
    <xf numFmtId="166" fontId="4" fillId="2" borderId="32" xfId="2" applyFont="1" applyFill="1" applyBorder="1" applyAlignment="1">
      <alignment horizontal="center" vertical="center" wrapText="1"/>
    </xf>
    <xf numFmtId="3" fontId="4" fillId="2" borderId="32" xfId="0" applyNumberFormat="1" applyFont="1" applyFill="1" applyBorder="1" applyAlignment="1">
      <alignment horizontal="center" vertical="center" wrapText="1"/>
    </xf>
    <xf numFmtId="3" fontId="4" fillId="2" borderId="32" xfId="0" applyNumberFormat="1" applyFont="1" applyFill="1" applyBorder="1" applyAlignment="1">
      <alignment horizontal="right" vertical="center" wrapText="1"/>
    </xf>
    <xf numFmtId="2" fontId="12" fillId="0" borderId="33" xfId="0" applyNumberFormat="1" applyFont="1" applyBorder="1" applyAlignment="1">
      <alignment horizontal="center" vertical="top" wrapText="1"/>
    </xf>
    <xf numFmtId="3" fontId="4" fillId="0" borderId="34" xfId="0" applyNumberFormat="1" applyFont="1" applyBorder="1" applyAlignment="1">
      <alignment horizontal="right" vertical="center" wrapText="1"/>
    </xf>
    <xf numFmtId="9" fontId="4" fillId="0" borderId="34" xfId="2" applyNumberFormat="1" applyFont="1" applyBorder="1" applyAlignment="1">
      <alignment horizontal="right" vertical="center"/>
    </xf>
    <xf numFmtId="10" fontId="4" fillId="0" borderId="14" xfId="3" applyNumberFormat="1" applyFont="1" applyBorder="1" applyAlignment="1">
      <alignment horizontal="right" vertical="center"/>
    </xf>
    <xf numFmtId="0" fontId="4" fillId="3" borderId="6" xfId="0" applyFont="1" applyFill="1" applyBorder="1" applyAlignment="1">
      <alignment horizontal="center" vertical="center"/>
    </xf>
    <xf numFmtId="0" fontId="4" fillId="0" borderId="11" xfId="0" applyFont="1" applyBorder="1" applyAlignment="1">
      <alignment horizontal="center" vertical="top"/>
    </xf>
    <xf numFmtId="0" fontId="4" fillId="0" borderId="11" xfId="0" applyFont="1" applyBorder="1" applyAlignment="1">
      <alignment vertical="top" wrapText="1"/>
    </xf>
    <xf numFmtId="0" fontId="10" fillId="0" borderId="11" xfId="0" applyFont="1" applyBorder="1" applyAlignment="1">
      <alignment vertical="center" wrapText="1"/>
    </xf>
    <xf numFmtId="165" fontId="10" fillId="0" borderId="11" xfId="1" applyNumberFormat="1" applyFont="1" applyFill="1" applyBorder="1" applyAlignment="1">
      <alignment horizontal="center"/>
    </xf>
    <xf numFmtId="3" fontId="4" fillId="0" borderId="11" xfId="0" applyNumberFormat="1" applyFont="1" applyBorder="1" applyAlignment="1">
      <alignment horizontal="center" wrapText="1"/>
    </xf>
    <xf numFmtId="9" fontId="12" fillId="0" borderId="31" xfId="3" quotePrefix="1" applyFont="1" applyBorder="1" applyAlignment="1">
      <alignment horizontal="center" vertical="top" wrapText="1"/>
    </xf>
    <xf numFmtId="165" fontId="4" fillId="0" borderId="11" xfId="1" applyNumberFormat="1" applyFont="1" applyBorder="1" applyAlignment="1">
      <alignment horizontal="center" wrapText="1"/>
    </xf>
    <xf numFmtId="165" fontId="4" fillId="2" borderId="31" xfId="1" applyNumberFormat="1" applyFont="1" applyFill="1" applyBorder="1" applyAlignment="1">
      <alignment horizontal="center" wrapText="1"/>
    </xf>
    <xf numFmtId="3" fontId="4" fillId="3" borderId="11" xfId="0" applyNumberFormat="1" applyFont="1" applyFill="1" applyBorder="1" applyAlignment="1">
      <alignment horizontal="center" wrapText="1"/>
    </xf>
    <xf numFmtId="3" fontId="4" fillId="0" borderId="11" xfId="0" applyNumberFormat="1" applyFont="1" applyBorder="1" applyAlignment="1">
      <alignment wrapText="1"/>
    </xf>
    <xf numFmtId="9" fontId="4" fillId="0" borderId="31" xfId="0" applyNumberFormat="1" applyFont="1" applyBorder="1" applyAlignment="1">
      <alignment horizontal="right" vertical="top"/>
    </xf>
    <xf numFmtId="10" fontId="4" fillId="0" borderId="11" xfId="3" applyNumberFormat="1" applyFont="1" applyBorder="1" applyAlignment="1">
      <alignment horizontal="center" vertical="center"/>
    </xf>
    <xf numFmtId="0" fontId="4" fillId="0" borderId="13" xfId="0" applyFont="1" applyBorder="1" applyAlignment="1">
      <alignment horizontal="center" vertical="top"/>
    </xf>
    <xf numFmtId="0" fontId="4" fillId="0" borderId="13" xfId="0" applyFont="1" applyBorder="1" applyAlignment="1">
      <alignment horizontal="left" vertical="top" wrapText="1"/>
    </xf>
    <xf numFmtId="0" fontId="4" fillId="0" borderId="13" xfId="0" applyFont="1" applyBorder="1" applyAlignment="1">
      <alignment vertical="top" wrapText="1"/>
    </xf>
    <xf numFmtId="0" fontId="10" fillId="0" borderId="13" xfId="0" applyFont="1" applyBorder="1" applyAlignment="1">
      <alignment vertical="center" wrapText="1"/>
    </xf>
    <xf numFmtId="9" fontId="12" fillId="0" borderId="13" xfId="3" applyFont="1" applyBorder="1" applyAlignment="1">
      <alignment horizontal="center" vertical="top" wrapText="1"/>
    </xf>
    <xf numFmtId="165" fontId="10" fillId="0" borderId="13" xfId="1" applyNumberFormat="1" applyFont="1" applyFill="1" applyBorder="1" applyAlignment="1">
      <alignment horizontal="center"/>
    </xf>
    <xf numFmtId="3" fontId="4" fillId="0" borderId="13" xfId="0" applyNumberFormat="1" applyFont="1" applyBorder="1" applyAlignment="1">
      <alignment horizontal="center" wrapText="1"/>
    </xf>
    <xf numFmtId="9" fontId="12" fillId="0" borderId="13" xfId="3" quotePrefix="1" applyFont="1" applyBorder="1" applyAlignment="1">
      <alignment horizontal="center" vertical="top" wrapText="1"/>
    </xf>
    <xf numFmtId="165" fontId="4" fillId="0" borderId="13" xfId="1" applyNumberFormat="1" applyFont="1" applyBorder="1" applyAlignment="1">
      <alignment horizontal="center" vertical="center" wrapText="1"/>
    </xf>
    <xf numFmtId="165" fontId="4" fillId="2" borderId="13" xfId="1" applyNumberFormat="1" applyFont="1" applyFill="1" applyBorder="1" applyAlignment="1">
      <alignment horizontal="center" vertical="center" wrapText="1"/>
    </xf>
    <xf numFmtId="168" fontId="4" fillId="2" borderId="13" xfId="2" applyNumberFormat="1" applyFont="1" applyFill="1" applyBorder="1" applyAlignment="1">
      <alignment horizontal="center" vertical="center" wrapText="1"/>
    </xf>
    <xf numFmtId="3" fontId="4" fillId="2" borderId="13" xfId="0" applyNumberFormat="1" applyFont="1" applyFill="1" applyBorder="1" applyAlignment="1">
      <alignment horizontal="center" vertical="center" wrapText="1"/>
    </xf>
    <xf numFmtId="166" fontId="4" fillId="2" borderId="13" xfId="2" applyFont="1" applyFill="1" applyBorder="1" applyAlignment="1">
      <alignment horizontal="center" vertical="center" wrapText="1"/>
    </xf>
    <xf numFmtId="3" fontId="4" fillId="3" borderId="13" xfId="0" applyNumberFormat="1" applyFont="1" applyFill="1" applyBorder="1" applyAlignment="1">
      <alignment horizontal="center" wrapText="1"/>
    </xf>
    <xf numFmtId="3" fontId="4" fillId="0" borderId="13" xfId="0" applyNumberFormat="1" applyFont="1" applyBorder="1" applyAlignment="1">
      <alignment wrapText="1"/>
    </xf>
    <xf numFmtId="9" fontId="4" fillId="0" borderId="13" xfId="0" applyNumberFormat="1" applyFont="1" applyBorder="1" applyAlignment="1">
      <alignment horizontal="right" vertical="top"/>
    </xf>
    <xf numFmtId="10" fontId="4" fillId="0" borderId="13" xfId="3" applyNumberFormat="1" applyFont="1" applyBorder="1" applyAlignment="1">
      <alignment horizontal="center" vertical="center"/>
    </xf>
    <xf numFmtId="0" fontId="4" fillId="3" borderId="35" xfId="0" applyFont="1" applyFill="1" applyBorder="1" applyAlignment="1">
      <alignment horizontal="center" vertical="center"/>
    </xf>
    <xf numFmtId="0" fontId="4" fillId="0" borderId="36" xfId="0" applyFont="1" applyBorder="1" applyAlignment="1">
      <alignment horizontal="center" vertical="top"/>
    </xf>
    <xf numFmtId="0" fontId="4" fillId="0" borderId="0" xfId="0" applyFont="1" applyAlignment="1">
      <alignment vertical="center" wrapText="1"/>
    </xf>
    <xf numFmtId="0" fontId="0" fillId="0" borderId="13" xfId="0" applyBorder="1"/>
    <xf numFmtId="3" fontId="4" fillId="0" borderId="13" xfId="0" applyNumberFormat="1" applyFont="1" applyBorder="1" applyAlignment="1">
      <alignment vertical="top" wrapText="1"/>
    </xf>
    <xf numFmtId="165" fontId="4" fillId="0" borderId="13" xfId="1" applyNumberFormat="1" applyFont="1" applyBorder="1" applyAlignment="1">
      <alignment vertical="center" wrapText="1"/>
    </xf>
    <xf numFmtId="3" fontId="4" fillId="2" borderId="13" xfId="0" applyNumberFormat="1" applyFont="1" applyFill="1" applyBorder="1" applyAlignment="1">
      <alignment vertical="center" wrapText="1"/>
    </xf>
    <xf numFmtId="3" fontId="4" fillId="0" borderId="13" xfId="0" applyNumberFormat="1" applyFont="1" applyBorder="1" applyAlignment="1">
      <alignment vertical="center" wrapText="1"/>
    </xf>
    <xf numFmtId="10" fontId="4" fillId="0" borderId="13" xfId="3" applyNumberFormat="1" applyFont="1" applyBorder="1" applyAlignment="1">
      <alignment vertical="center"/>
    </xf>
    <xf numFmtId="0" fontId="4" fillId="0" borderId="37" xfId="0" applyFont="1" applyBorder="1" applyAlignment="1">
      <alignment horizontal="center" vertical="top"/>
    </xf>
    <xf numFmtId="0" fontId="4" fillId="0" borderId="37" xfId="0" applyFont="1" applyBorder="1" applyAlignment="1">
      <alignment horizontal="left" vertical="top" wrapText="1"/>
    </xf>
    <xf numFmtId="0" fontId="4" fillId="0" borderId="37" xfId="0" applyFont="1" applyBorder="1" applyAlignment="1">
      <alignment vertical="top" wrapText="1"/>
    </xf>
    <xf numFmtId="0" fontId="0" fillId="0" borderId="14" xfId="0" applyBorder="1"/>
    <xf numFmtId="3" fontId="4" fillId="0" borderId="14" xfId="0" applyNumberFormat="1" applyFont="1" applyBorder="1" applyAlignment="1">
      <alignment vertical="top" wrapText="1"/>
    </xf>
    <xf numFmtId="165" fontId="4" fillId="0" borderId="14" xfId="1" applyNumberFormat="1" applyFont="1" applyBorder="1" applyAlignment="1">
      <alignment vertical="center" wrapText="1"/>
    </xf>
    <xf numFmtId="165" fontId="4" fillId="2" borderId="32" xfId="1" applyNumberFormat="1" applyFont="1" applyFill="1" applyBorder="1" applyAlignment="1">
      <alignment horizontal="center" vertical="center" wrapText="1"/>
    </xf>
    <xf numFmtId="3" fontId="4" fillId="2" borderId="14" xfId="0" applyNumberFormat="1" applyFont="1" applyFill="1" applyBorder="1" applyAlignment="1">
      <alignment vertical="center" wrapText="1"/>
    </xf>
    <xf numFmtId="3" fontId="4" fillId="0" borderId="14" xfId="0" applyNumberFormat="1" applyFont="1" applyBorder="1" applyAlignment="1">
      <alignment vertical="center" wrapText="1"/>
    </xf>
    <xf numFmtId="9" fontId="4" fillId="0" borderId="34" xfId="0" applyNumberFormat="1" applyFont="1" applyBorder="1" applyAlignment="1">
      <alignment horizontal="right" vertical="top"/>
    </xf>
    <xf numFmtId="10" fontId="4" fillId="0" borderId="14" xfId="3" applyNumberFormat="1" applyFont="1" applyBorder="1" applyAlignment="1">
      <alignment vertical="center"/>
    </xf>
    <xf numFmtId="0" fontId="4" fillId="0" borderId="25" xfId="0" applyFont="1" applyBorder="1" applyAlignment="1">
      <alignment horizontal="center" vertical="top"/>
    </xf>
    <xf numFmtId="0" fontId="4" fillId="0" borderId="26" xfId="0" applyFont="1" applyBorder="1" applyAlignment="1">
      <alignment horizontal="left" vertical="top" wrapText="1"/>
    </xf>
    <xf numFmtId="0" fontId="4" fillId="0" borderId="26" xfId="0" applyFont="1" applyBorder="1" applyAlignment="1">
      <alignment horizontal="left" vertical="top" wrapText="1"/>
    </xf>
    <xf numFmtId="165" fontId="19" fillId="0" borderId="11" xfId="1" applyNumberFormat="1" applyFont="1" applyFill="1" applyBorder="1" applyAlignment="1">
      <alignment horizontal="center" vertical="center"/>
    </xf>
    <xf numFmtId="165" fontId="4" fillId="0" borderId="11" xfId="1" applyNumberFormat="1" applyFont="1" applyBorder="1" applyAlignment="1">
      <alignment horizontal="right" vertical="center" wrapText="1"/>
    </xf>
    <xf numFmtId="10" fontId="4" fillId="0" borderId="11" xfId="0" applyNumberFormat="1" applyFont="1" applyBorder="1" applyAlignment="1">
      <alignment horizontal="right" vertical="center"/>
    </xf>
    <xf numFmtId="0" fontId="10" fillId="0" borderId="14" xfId="0" applyFont="1" applyBorder="1" applyAlignment="1">
      <alignment vertical="top" wrapText="1"/>
    </xf>
    <xf numFmtId="165" fontId="19" fillId="0" borderId="13" xfId="1" applyNumberFormat="1" applyFont="1" applyFill="1" applyBorder="1" applyAlignment="1">
      <alignment horizontal="center" vertical="center"/>
    </xf>
    <xf numFmtId="165" fontId="4" fillId="0" borderId="13" xfId="1" applyNumberFormat="1" applyFont="1" applyBorder="1" applyAlignment="1">
      <alignment horizontal="right" vertical="center" wrapText="1"/>
    </xf>
    <xf numFmtId="10" fontId="4" fillId="0" borderId="14" xfId="0" applyNumberFormat="1" applyFont="1" applyBorder="1" applyAlignment="1">
      <alignment horizontal="right" vertical="center"/>
    </xf>
    <xf numFmtId="0" fontId="10" fillId="0" borderId="31" xfId="7" applyFont="1" applyBorder="1" applyAlignment="1">
      <alignment vertical="top" wrapText="1"/>
    </xf>
    <xf numFmtId="3" fontId="4" fillId="2" borderId="11" xfId="0" applyNumberFormat="1" applyFont="1" applyFill="1" applyBorder="1" applyAlignment="1">
      <alignment horizontal="center" vertical="center" wrapText="1"/>
    </xf>
    <xf numFmtId="3" fontId="4" fillId="0" borderId="11" xfId="0" applyNumberFormat="1" applyFont="1" applyBorder="1" applyAlignment="1">
      <alignment horizontal="center" vertical="center" wrapText="1"/>
    </xf>
    <xf numFmtId="10" fontId="4" fillId="0" borderId="11" xfId="0" applyNumberFormat="1" applyFont="1" applyBorder="1" applyAlignment="1">
      <alignment horizontal="center" vertical="center"/>
    </xf>
    <xf numFmtId="165" fontId="4" fillId="3" borderId="12" xfId="0" applyNumberFormat="1" applyFont="1" applyFill="1" applyBorder="1" applyAlignment="1">
      <alignment horizontal="center" vertical="center"/>
    </xf>
    <xf numFmtId="165" fontId="6" fillId="0" borderId="0" xfId="0" applyNumberFormat="1" applyFont="1"/>
    <xf numFmtId="0" fontId="10" fillId="0" borderId="14" xfId="7" applyFont="1" applyBorder="1" applyAlignment="1">
      <alignment vertical="top" wrapText="1"/>
    </xf>
    <xf numFmtId="3" fontId="4" fillId="2" borderId="14" xfId="0" applyNumberFormat="1" applyFont="1" applyFill="1" applyBorder="1" applyAlignment="1">
      <alignment horizontal="center" vertical="center" wrapText="1"/>
    </xf>
    <xf numFmtId="166" fontId="4" fillId="2" borderId="34" xfId="2" applyFont="1" applyFill="1" applyBorder="1" applyAlignment="1">
      <alignment horizontal="center" vertical="center" wrapText="1"/>
    </xf>
    <xf numFmtId="3" fontId="4" fillId="2" borderId="34" xfId="0" applyNumberFormat="1" applyFont="1" applyFill="1" applyBorder="1" applyAlignment="1">
      <alignment horizontal="center" vertical="center" wrapText="1"/>
    </xf>
    <xf numFmtId="3" fontId="4" fillId="2" borderId="34" xfId="0" applyNumberFormat="1" applyFont="1" applyFill="1" applyBorder="1" applyAlignment="1">
      <alignment horizontal="right" vertical="center" wrapText="1"/>
    </xf>
    <xf numFmtId="3" fontId="4" fillId="0" borderId="14" xfId="0" applyNumberFormat="1" applyFont="1" applyBorder="1" applyAlignment="1">
      <alignment horizontal="center" vertical="center" wrapText="1"/>
    </xf>
    <xf numFmtId="10" fontId="4" fillId="0" borderId="14" xfId="0" applyNumberFormat="1" applyFont="1" applyBorder="1" applyAlignment="1">
      <alignment horizontal="center" vertical="center"/>
    </xf>
    <xf numFmtId="0" fontId="4" fillId="0" borderId="5" xfId="0" applyFont="1" applyBorder="1" applyAlignment="1">
      <alignment vertical="center"/>
    </xf>
    <xf numFmtId="0" fontId="4" fillId="0" borderId="3" xfId="0" applyFont="1" applyBorder="1" applyAlignment="1">
      <alignment vertical="center"/>
    </xf>
    <xf numFmtId="0" fontId="9" fillId="0" borderId="3" xfId="0" applyFont="1" applyBorder="1" applyAlignment="1">
      <alignment vertical="center" wrapText="1"/>
    </xf>
    <xf numFmtId="3" fontId="9" fillId="0" borderId="3" xfId="0" applyNumberFormat="1" applyFont="1" applyBorder="1" applyAlignment="1">
      <alignment vertical="center"/>
    </xf>
    <xf numFmtId="166" fontId="9" fillId="0" borderId="3" xfId="0" applyNumberFormat="1" applyFont="1" applyBorder="1" applyAlignment="1">
      <alignment vertical="center"/>
    </xf>
    <xf numFmtId="166" fontId="9" fillId="2" borderId="3" xfId="0" applyNumberFormat="1" applyFont="1" applyFill="1" applyBorder="1" applyAlignment="1">
      <alignment vertical="center"/>
    </xf>
    <xf numFmtId="3" fontId="9" fillId="2" borderId="3" xfId="0" applyNumberFormat="1" applyFont="1" applyFill="1" applyBorder="1" applyAlignment="1">
      <alignment vertical="center"/>
    </xf>
    <xf numFmtId="0" fontId="4" fillId="2" borderId="3" xfId="0" applyFont="1" applyFill="1" applyBorder="1" applyAlignment="1">
      <alignment vertical="center"/>
    </xf>
    <xf numFmtId="168" fontId="4" fillId="0" borderId="3" xfId="0" applyNumberFormat="1" applyFont="1" applyBorder="1" applyAlignment="1">
      <alignment vertical="center"/>
    </xf>
    <xf numFmtId="0" fontId="4" fillId="3" borderId="3" xfId="0" applyFont="1" applyFill="1" applyBorder="1" applyAlignment="1">
      <alignment vertical="center"/>
    </xf>
    <xf numFmtId="9" fontId="9" fillId="0" borderId="7" xfId="0" applyNumberFormat="1" applyFont="1" applyBorder="1" applyAlignment="1">
      <alignment horizontal="center" vertical="center"/>
    </xf>
    <xf numFmtId="166" fontId="16" fillId="2" borderId="3" xfId="0" applyNumberFormat="1" applyFont="1" applyFill="1" applyBorder="1" applyAlignment="1">
      <alignment vertical="center"/>
    </xf>
    <xf numFmtId="10" fontId="9" fillId="2" borderId="3" xfId="0" applyNumberFormat="1" applyFont="1" applyFill="1" applyBorder="1" applyAlignment="1">
      <alignment horizontal="right" vertical="center"/>
    </xf>
    <xf numFmtId="0" fontId="16" fillId="2" borderId="17" xfId="0" applyFont="1" applyFill="1" applyBorder="1" applyAlignment="1">
      <alignment horizontal="right" vertical="center"/>
    </xf>
    <xf numFmtId="0" fontId="16" fillId="2" borderId="18" xfId="0" applyFont="1" applyFill="1" applyBorder="1" applyAlignment="1">
      <alignment horizontal="right" vertical="center"/>
    </xf>
    <xf numFmtId="0" fontId="16" fillId="2" borderId="8" xfId="0" applyFont="1" applyFill="1" applyBorder="1" applyAlignment="1">
      <alignment horizontal="right" vertical="center"/>
    </xf>
    <xf numFmtId="10" fontId="20" fillId="2" borderId="3" xfId="0" applyNumberFormat="1" applyFont="1" applyFill="1" applyBorder="1" applyAlignment="1">
      <alignment vertical="center"/>
    </xf>
    <xf numFmtId="3" fontId="20" fillId="2" borderId="3" xfId="0" applyNumberFormat="1" applyFont="1" applyFill="1" applyBorder="1" applyAlignment="1">
      <alignment vertical="center"/>
    </xf>
    <xf numFmtId="0" fontId="22" fillId="0" borderId="0" xfId="0" applyFont="1" applyAlignment="1">
      <alignment vertical="center"/>
    </xf>
    <xf numFmtId="0" fontId="22" fillId="0" borderId="7" xfId="0" applyFont="1" applyBorder="1"/>
    <xf numFmtId="0" fontId="4" fillId="0" borderId="18" xfId="0" applyFont="1" applyBorder="1"/>
    <xf numFmtId="0" fontId="4" fillId="0" borderId="28" xfId="0" applyFont="1" applyBorder="1" applyAlignment="1">
      <alignment horizontal="center" vertical="top"/>
    </xf>
    <xf numFmtId="0" fontId="16" fillId="3" borderId="7" xfId="6" applyNumberFormat="1" applyFont="1" applyFill="1" applyBorder="1" applyAlignment="1">
      <alignment horizontal="left" vertical="top" wrapText="1"/>
    </xf>
    <xf numFmtId="0" fontId="10" fillId="0" borderId="3" xfId="0" applyFont="1" applyBorder="1" applyAlignment="1">
      <alignment horizontal="center" vertical="top" wrapText="1"/>
    </xf>
    <xf numFmtId="3" fontId="19" fillId="0" borderId="3" xfId="0" applyNumberFormat="1" applyFont="1" applyBorder="1" applyAlignment="1">
      <alignment vertical="center" wrapText="1"/>
    </xf>
    <xf numFmtId="3" fontId="4" fillId="0" borderId="3" xfId="0" applyNumberFormat="1" applyFont="1" applyBorder="1" applyAlignment="1">
      <alignment vertical="center" wrapText="1"/>
    </xf>
    <xf numFmtId="168" fontId="4" fillId="0" borderId="3" xfId="2" applyNumberFormat="1" applyFont="1" applyFill="1" applyBorder="1" applyAlignment="1">
      <alignment horizontal="center" vertical="top" wrapText="1"/>
    </xf>
    <xf numFmtId="168" fontId="4" fillId="2" borderId="3" xfId="2" applyNumberFormat="1" applyFont="1" applyFill="1" applyBorder="1" applyAlignment="1">
      <alignment horizontal="center" vertical="top" wrapText="1"/>
    </xf>
    <xf numFmtId="3" fontId="4" fillId="2" borderId="3" xfId="0" applyNumberFormat="1" applyFont="1" applyFill="1" applyBorder="1" applyAlignment="1">
      <alignment vertical="center" wrapText="1"/>
    </xf>
    <xf numFmtId="0" fontId="4" fillId="0" borderId="3" xfId="0" applyFont="1" applyBorder="1" applyAlignment="1">
      <alignment horizontal="center" vertical="center"/>
    </xf>
    <xf numFmtId="10" fontId="4" fillId="0" borderId="3" xfId="0" applyNumberFormat="1" applyFont="1" applyBorder="1" applyAlignment="1">
      <alignment vertical="center"/>
    </xf>
    <xf numFmtId="0" fontId="9" fillId="2" borderId="12" xfId="0" applyFont="1" applyFill="1" applyBorder="1" applyAlignment="1">
      <alignment horizontal="center" vertical="top"/>
    </xf>
    <xf numFmtId="0" fontId="10" fillId="0" borderId="13" xfId="0" applyFont="1" applyBorder="1" applyAlignment="1">
      <alignment horizontal="left" vertical="top" wrapText="1"/>
    </xf>
    <xf numFmtId="0" fontId="10" fillId="0" borderId="38" xfId="0" applyFont="1" applyBorder="1" applyAlignment="1">
      <alignment horizontal="left" vertical="top" wrapText="1"/>
    </xf>
    <xf numFmtId="3" fontId="19" fillId="0" borderId="3" xfId="0" applyNumberFormat="1" applyFont="1" applyBorder="1" applyAlignment="1">
      <alignment horizontal="center" vertical="center" wrapText="1"/>
    </xf>
    <xf numFmtId="3" fontId="19" fillId="0" borderId="3" xfId="0" quotePrefix="1" applyNumberFormat="1" applyFont="1" applyBorder="1" applyAlignment="1">
      <alignment horizontal="center" vertical="center" wrapText="1"/>
    </xf>
    <xf numFmtId="0" fontId="10" fillId="0" borderId="3" xfId="0" applyFont="1" applyBorder="1" applyAlignment="1">
      <alignment vertical="center" wrapText="1"/>
    </xf>
    <xf numFmtId="3" fontId="4" fillId="0" borderId="3" xfId="0" applyNumberFormat="1" applyFont="1" applyBorder="1" applyAlignment="1">
      <alignment horizontal="center" vertical="center" wrapText="1"/>
    </xf>
    <xf numFmtId="168" fontId="4" fillId="0" borderId="3" xfId="2" applyNumberFormat="1" applyFont="1" applyFill="1" applyBorder="1" applyAlignment="1">
      <alignment vertical="center" wrapText="1"/>
    </xf>
    <xf numFmtId="164" fontId="4" fillId="0" borderId="3" xfId="0" applyNumberFormat="1" applyFont="1" applyBorder="1" applyAlignment="1">
      <alignment horizontal="center" vertical="center"/>
    </xf>
    <xf numFmtId="0" fontId="9" fillId="2" borderId="35" xfId="0" applyFont="1" applyFill="1" applyBorder="1" applyAlignment="1">
      <alignment horizontal="center" vertical="top"/>
    </xf>
    <xf numFmtId="0" fontId="10" fillId="0" borderId="13" xfId="0" applyFont="1" applyBorder="1" applyAlignment="1">
      <alignment vertical="top" wrapText="1"/>
    </xf>
    <xf numFmtId="0" fontId="10" fillId="0" borderId="39" xfId="0" applyFont="1" applyBorder="1" applyAlignment="1">
      <alignment horizontal="left" vertical="top" wrapText="1"/>
    </xf>
    <xf numFmtId="3" fontId="4" fillId="0" borderId="13" xfId="0" applyNumberFormat="1" applyFont="1" applyBorder="1" applyAlignment="1">
      <alignment horizontal="center" vertical="center" wrapText="1"/>
    </xf>
    <xf numFmtId="3" fontId="4" fillId="2" borderId="13" xfId="0" applyNumberFormat="1" applyFont="1" applyFill="1" applyBorder="1" applyAlignment="1">
      <alignment horizontal="center" vertical="center" wrapText="1"/>
    </xf>
    <xf numFmtId="10" fontId="4" fillId="0" borderId="13" xfId="0" applyNumberFormat="1" applyFont="1" applyBorder="1" applyAlignment="1">
      <alignment horizontal="center" vertical="center"/>
    </xf>
    <xf numFmtId="0" fontId="3" fillId="0" borderId="39" xfId="0" applyFont="1" applyBorder="1"/>
    <xf numFmtId="9" fontId="19" fillId="0" borderId="3" xfId="3" applyFont="1" applyBorder="1" applyAlignment="1">
      <alignment vertical="center" wrapText="1"/>
    </xf>
    <xf numFmtId="9" fontId="4" fillId="0" borderId="3" xfId="3" applyFont="1" applyBorder="1" applyAlignment="1">
      <alignment horizontal="center" vertical="center"/>
    </xf>
    <xf numFmtId="0" fontId="4" fillId="2" borderId="3" xfId="0" applyFont="1" applyFill="1" applyBorder="1" applyAlignment="1">
      <alignment horizontal="center" vertical="center"/>
    </xf>
    <xf numFmtId="0" fontId="4" fillId="2" borderId="35" xfId="0" applyFont="1" applyFill="1" applyBorder="1"/>
    <xf numFmtId="0" fontId="10" fillId="0" borderId="11" xfId="0" applyFont="1" applyBorder="1" applyAlignment="1">
      <alignment vertical="top" wrapText="1"/>
    </xf>
    <xf numFmtId="0" fontId="10" fillId="3" borderId="11" xfId="6" applyNumberFormat="1" applyFont="1" applyFill="1" applyBorder="1" applyAlignment="1">
      <alignment horizontal="left" vertical="top" wrapText="1"/>
    </xf>
    <xf numFmtId="9" fontId="19" fillId="0" borderId="11" xfId="3" applyFont="1" applyBorder="1" applyAlignment="1">
      <alignment horizontal="center" vertical="center"/>
    </xf>
    <xf numFmtId="3" fontId="19" fillId="0" borderId="11" xfId="0" applyNumberFormat="1" applyFont="1" applyBorder="1" applyAlignment="1">
      <alignment horizontal="center" vertical="center" wrapText="1"/>
    </xf>
    <xf numFmtId="0" fontId="19" fillId="0" borderId="11" xfId="0" quotePrefix="1" applyFont="1" applyBorder="1" applyAlignment="1">
      <alignment horizontal="center" vertical="center"/>
    </xf>
    <xf numFmtId="3" fontId="19" fillId="0" borderId="11" xfId="0" quotePrefix="1" applyNumberFormat="1" applyFont="1" applyBorder="1" applyAlignment="1">
      <alignment horizontal="center" vertical="center" wrapText="1"/>
    </xf>
    <xf numFmtId="9" fontId="4" fillId="0" borderId="11" xfId="3" applyFont="1" applyBorder="1" applyAlignment="1">
      <alignment horizontal="center" vertical="center"/>
    </xf>
    <xf numFmtId="3" fontId="4" fillId="0" borderId="11" xfId="0" applyNumberFormat="1" applyFont="1" applyBorder="1" applyAlignment="1">
      <alignment horizontal="center" vertical="center" wrapText="1"/>
    </xf>
    <xf numFmtId="2" fontId="4" fillId="2" borderId="11" xfId="2" applyNumberFormat="1" applyFont="1" applyFill="1" applyBorder="1" applyAlignment="1">
      <alignment horizontal="center" vertical="center"/>
    </xf>
    <xf numFmtId="0" fontId="4" fillId="2" borderId="11" xfId="0" applyFont="1" applyFill="1" applyBorder="1" applyAlignment="1">
      <alignment horizontal="center" vertical="center"/>
    </xf>
    <xf numFmtId="3" fontId="4" fillId="2" borderId="11" xfId="0" applyNumberFormat="1" applyFont="1" applyFill="1" applyBorder="1" applyAlignment="1">
      <alignment vertical="center" wrapText="1"/>
    </xf>
    <xf numFmtId="2" fontId="4" fillId="0" borderId="11" xfId="0" applyNumberFormat="1" applyFont="1" applyBorder="1" applyAlignment="1">
      <alignment horizontal="right" vertical="center"/>
    </xf>
    <xf numFmtId="3" fontId="4" fillId="0" borderId="11" xfId="0" applyNumberFormat="1" applyFont="1" applyBorder="1" applyAlignment="1">
      <alignment horizontal="center" vertical="center"/>
    </xf>
    <xf numFmtId="2"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10" fontId="4" fillId="0" borderId="11" xfId="0" applyNumberFormat="1" applyFont="1" applyBorder="1" applyAlignment="1">
      <alignment horizontal="center" vertical="center"/>
    </xf>
    <xf numFmtId="0" fontId="0" fillId="0" borderId="14" xfId="0" applyBorder="1"/>
    <xf numFmtId="0" fontId="10" fillId="3" borderId="14" xfId="6" applyNumberFormat="1" applyFont="1" applyFill="1" applyBorder="1" applyAlignment="1">
      <alignment horizontal="left" vertical="top" wrapText="1"/>
    </xf>
    <xf numFmtId="9" fontId="19" fillId="0" borderId="14" xfId="3" applyFont="1" applyBorder="1" applyAlignment="1">
      <alignment horizontal="center" vertical="center"/>
    </xf>
    <xf numFmtId="3" fontId="19" fillId="0" borderId="14" xfId="0" applyNumberFormat="1" applyFont="1" applyBorder="1" applyAlignment="1">
      <alignment horizontal="center" vertical="center" wrapText="1"/>
    </xf>
    <xf numFmtId="0" fontId="19" fillId="0" borderId="14" xfId="0" quotePrefix="1" applyFont="1" applyBorder="1" applyAlignment="1">
      <alignment horizontal="center" vertical="center"/>
    </xf>
    <xf numFmtId="3" fontId="19" fillId="0" borderId="14" xfId="0" quotePrefix="1" applyNumberFormat="1" applyFont="1" applyBorder="1" applyAlignment="1">
      <alignment horizontal="center" vertical="center" wrapText="1"/>
    </xf>
    <xf numFmtId="9" fontId="4" fillId="0" borderId="14" xfId="3" applyFont="1" applyBorder="1" applyAlignment="1">
      <alignment horizontal="center" vertical="center"/>
    </xf>
    <xf numFmtId="3" fontId="4" fillId="0" borderId="14" xfId="0" applyNumberFormat="1" applyFont="1" applyBorder="1" applyAlignment="1">
      <alignment horizontal="center" vertical="center" wrapText="1"/>
    </xf>
    <xf numFmtId="9" fontId="4" fillId="2" borderId="14" xfId="3" applyFont="1" applyFill="1" applyBorder="1" applyAlignment="1">
      <alignment horizontal="center" vertical="center"/>
    </xf>
    <xf numFmtId="0" fontId="4" fillId="2" borderId="14" xfId="0" applyFont="1" applyFill="1" applyBorder="1" applyAlignment="1">
      <alignment horizontal="center" vertical="center"/>
    </xf>
    <xf numFmtId="0" fontId="4" fillId="0" borderId="14" xfId="0" applyFont="1" applyBorder="1" applyAlignment="1">
      <alignment horizontal="center" vertical="center"/>
    </xf>
    <xf numFmtId="3" fontId="4" fillId="0" borderId="14" xfId="0" applyNumberFormat="1" applyFont="1" applyBorder="1" applyAlignment="1">
      <alignment horizontal="center" vertical="center"/>
    </xf>
    <xf numFmtId="10" fontId="4" fillId="0" borderId="14" xfId="0" applyNumberFormat="1" applyFont="1" applyBorder="1" applyAlignment="1">
      <alignment vertical="center"/>
    </xf>
    <xf numFmtId="0" fontId="10" fillId="0" borderId="13" xfId="0" applyFont="1" applyBorder="1" applyAlignment="1">
      <alignment horizontal="left" vertical="top" wrapText="1"/>
    </xf>
    <xf numFmtId="0" fontId="10" fillId="3" borderId="13" xfId="6" applyNumberFormat="1" applyFont="1" applyFill="1" applyBorder="1" applyAlignment="1">
      <alignment horizontal="left" vertical="center" wrapText="1"/>
    </xf>
    <xf numFmtId="0" fontId="4" fillId="0" borderId="11" xfId="0" applyFont="1" applyBorder="1" applyAlignment="1">
      <alignment horizontal="right" vertical="center"/>
    </xf>
    <xf numFmtId="0" fontId="19" fillId="0" borderId="13" xfId="0" applyFont="1" applyBorder="1" applyAlignment="1">
      <alignment horizontal="center" vertical="top" wrapText="1"/>
    </xf>
    <xf numFmtId="3" fontId="19" fillId="0" borderId="13" xfId="0" applyNumberFormat="1" applyFont="1" applyBorder="1" applyAlignment="1">
      <alignment horizontal="center" vertical="center" wrapText="1"/>
    </xf>
    <xf numFmtId="3" fontId="19" fillId="0" borderId="13" xfId="0" applyNumberFormat="1" applyFont="1" applyBorder="1" applyAlignment="1">
      <alignment vertical="center" wrapText="1"/>
    </xf>
    <xf numFmtId="0" fontId="4" fillId="0" borderId="13" xfId="0" applyFont="1" applyBorder="1" applyAlignment="1">
      <alignment horizontal="center" vertical="center"/>
    </xf>
    <xf numFmtId="0" fontId="4" fillId="2" borderId="13" xfId="0" applyFont="1" applyFill="1" applyBorder="1" applyAlignment="1">
      <alignment horizontal="center" vertical="center"/>
    </xf>
    <xf numFmtId="3" fontId="4" fillId="0" borderId="13" xfId="0" applyNumberFormat="1" applyFont="1" applyBorder="1" applyAlignment="1">
      <alignment horizontal="center" vertical="center"/>
    </xf>
    <xf numFmtId="10" fontId="4" fillId="0" borderId="13" xfId="0" applyNumberFormat="1" applyFont="1" applyBorder="1" applyAlignment="1">
      <alignment horizontal="center" vertical="top"/>
    </xf>
    <xf numFmtId="0" fontId="4" fillId="2" borderId="6" xfId="0" applyFont="1" applyFill="1" applyBorder="1"/>
    <xf numFmtId="0" fontId="4" fillId="0" borderId="14" xfId="0" applyFont="1" applyBorder="1" applyAlignment="1">
      <alignment horizontal="center" vertical="top"/>
    </xf>
    <xf numFmtId="0" fontId="10" fillId="0" borderId="14" xfId="0" applyFont="1" applyBorder="1" applyAlignment="1">
      <alignment horizontal="left" vertical="top" wrapText="1"/>
    </xf>
    <xf numFmtId="0" fontId="10" fillId="3" borderId="14" xfId="6" applyNumberFormat="1" applyFont="1" applyFill="1" applyBorder="1" applyAlignment="1">
      <alignment horizontal="left" vertical="center" wrapText="1"/>
    </xf>
    <xf numFmtId="0" fontId="19" fillId="0" borderId="14" xfId="0" applyFont="1" applyBorder="1" applyAlignment="1">
      <alignment horizontal="center" vertical="center" wrapText="1"/>
    </xf>
    <xf numFmtId="0" fontId="19" fillId="0" borderId="14" xfId="0" applyFont="1" applyBorder="1" applyAlignment="1">
      <alignment horizontal="center" vertical="top" wrapText="1"/>
    </xf>
    <xf numFmtId="3" fontId="19" fillId="0" borderId="14" xfId="0" applyNumberFormat="1" applyFont="1" applyBorder="1" applyAlignment="1">
      <alignment vertical="center" wrapText="1"/>
    </xf>
    <xf numFmtId="10" fontId="4" fillId="0" borderId="14" xfId="0" applyNumberFormat="1" applyFont="1" applyBorder="1" applyAlignment="1">
      <alignment horizontal="center" vertical="top"/>
    </xf>
    <xf numFmtId="3" fontId="17" fillId="0" borderId="3" xfId="0" applyNumberFormat="1" applyFont="1" applyBorder="1"/>
    <xf numFmtId="168" fontId="9" fillId="0" borderId="3" xfId="0" applyNumberFormat="1" applyFont="1" applyBorder="1"/>
    <xf numFmtId="166" fontId="9" fillId="2" borderId="3" xfId="0" applyNumberFormat="1" applyFont="1" applyFill="1" applyBorder="1"/>
    <xf numFmtId="168" fontId="9" fillId="2" borderId="3" xfId="0" applyNumberFormat="1" applyFont="1" applyFill="1" applyBorder="1"/>
    <xf numFmtId="2" fontId="9" fillId="0" borderId="3" xfId="0" applyNumberFormat="1" applyFont="1" applyBorder="1"/>
    <xf numFmtId="3" fontId="9" fillId="3" borderId="3" xfId="0" applyNumberFormat="1" applyFont="1" applyFill="1" applyBorder="1" applyAlignment="1">
      <alignment vertical="center"/>
    </xf>
    <xf numFmtId="164" fontId="9" fillId="0" borderId="3" xfId="0" applyNumberFormat="1" applyFont="1" applyBorder="1" applyAlignment="1">
      <alignment vertical="center"/>
    </xf>
    <xf numFmtId="166" fontId="16" fillId="2" borderId="7" xfId="0" applyNumberFormat="1" applyFont="1" applyFill="1" applyBorder="1" applyAlignment="1">
      <alignment horizontal="center" vertical="center"/>
    </xf>
    <xf numFmtId="3" fontId="9" fillId="2" borderId="7" xfId="0" applyNumberFormat="1" applyFont="1" applyFill="1" applyBorder="1" applyAlignment="1">
      <alignment horizontal="center" vertical="center"/>
    </xf>
    <xf numFmtId="10" fontId="7" fillId="2" borderId="3" xfId="0" applyNumberFormat="1" applyFont="1" applyFill="1" applyBorder="1" applyAlignment="1">
      <alignment horizontal="center" vertical="center"/>
    </xf>
    <xf numFmtId="10" fontId="4" fillId="3" borderId="9" xfId="0" applyNumberFormat="1" applyFont="1" applyFill="1" applyBorder="1"/>
    <xf numFmtId="0" fontId="7" fillId="2" borderId="17"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8" xfId="0" applyFont="1" applyFill="1" applyBorder="1" applyAlignment="1">
      <alignment horizontal="right" vertical="center"/>
    </xf>
    <xf numFmtId="168" fontId="7" fillId="0" borderId="3" xfId="2" applyNumberFormat="1" applyFont="1" applyBorder="1" applyAlignment="1">
      <alignment vertical="center"/>
    </xf>
    <xf numFmtId="3" fontId="23" fillId="3" borderId="7" xfId="0" applyNumberFormat="1" applyFont="1" applyFill="1" applyBorder="1" applyAlignment="1">
      <alignment vertical="center"/>
    </xf>
    <xf numFmtId="3" fontId="22" fillId="0" borderId="18" xfId="0" applyNumberFormat="1" applyFont="1" applyBorder="1"/>
    <xf numFmtId="0" fontId="22" fillId="0" borderId="18" xfId="0" applyFont="1" applyBorder="1"/>
    <xf numFmtId="0" fontId="22" fillId="3" borderId="19" xfId="0" applyFont="1" applyFill="1" applyBorder="1"/>
    <xf numFmtId="0" fontId="12" fillId="0" borderId="3" xfId="0" applyFont="1" applyBorder="1" applyAlignment="1">
      <alignment vertical="center"/>
    </xf>
    <xf numFmtId="0" fontId="23" fillId="3" borderId="7" xfId="0" applyFont="1" applyFill="1" applyBorder="1" applyAlignment="1">
      <alignment horizontal="center" vertical="center"/>
    </xf>
    <xf numFmtId="0" fontId="4" fillId="0" borderId="10" xfId="0" applyFont="1" applyBorder="1" applyAlignment="1">
      <alignment horizontal="center" vertical="center"/>
    </xf>
    <xf numFmtId="0" fontId="16" fillId="0" borderId="11" xfId="0" applyFont="1" applyBorder="1" applyAlignment="1">
      <alignment horizontal="justify" vertical="top"/>
    </xf>
    <xf numFmtId="0" fontId="4" fillId="0" borderId="40" xfId="0" applyFont="1" applyBorder="1" applyAlignment="1">
      <alignment horizontal="center" vertical="center"/>
    </xf>
    <xf numFmtId="0" fontId="24" fillId="2" borderId="11" xfId="0" applyFont="1" applyFill="1" applyBorder="1" applyAlignment="1">
      <alignment horizontal="center" vertical="center"/>
    </xf>
    <xf numFmtId="0" fontId="25" fillId="2"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3" xfId="0" applyFont="1" applyBorder="1" applyAlignment="1">
      <alignment horizontal="justify" vertical="top"/>
    </xf>
    <xf numFmtId="0" fontId="9" fillId="0" borderId="3" xfId="0" applyFont="1" applyBorder="1" applyAlignment="1">
      <alignment horizontal="justify" vertical="top"/>
    </xf>
    <xf numFmtId="0" fontId="4" fillId="0" borderId="7" xfId="0" applyFont="1" applyBorder="1" applyAlignment="1">
      <alignment horizontal="justify" vertical="top"/>
    </xf>
    <xf numFmtId="0" fontId="3" fillId="0" borderId="18" xfId="0" applyFont="1" applyBorder="1"/>
    <xf numFmtId="166" fontId="10" fillId="0" borderId="3" xfId="0" quotePrefix="1" applyNumberFormat="1" applyFont="1" applyBorder="1" applyAlignment="1">
      <alignment horizontal="justify" vertical="top"/>
    </xf>
    <xf numFmtId="166" fontId="10" fillId="0" borderId="3" xfId="0" applyNumberFormat="1" applyFont="1" applyBorder="1" applyAlignment="1">
      <alignment horizontal="justify" vertical="top"/>
    </xf>
    <xf numFmtId="166" fontId="10" fillId="2" borderId="3" xfId="0" quotePrefix="1" applyNumberFormat="1" applyFont="1" applyFill="1" applyBorder="1" applyAlignment="1">
      <alignment horizontal="justify" vertical="top"/>
    </xf>
    <xf numFmtId="166" fontId="10" fillId="2" borderId="3" xfId="0" quotePrefix="1" applyNumberFormat="1" applyFont="1" applyFill="1" applyBorder="1" applyAlignment="1">
      <alignment horizontal="center" vertical="top"/>
    </xf>
    <xf numFmtId="168" fontId="10" fillId="2" borderId="3" xfId="0" quotePrefix="1" applyNumberFormat="1" applyFont="1" applyFill="1" applyBorder="1" applyAlignment="1">
      <alignment horizontal="center" vertical="top"/>
    </xf>
    <xf numFmtId="166" fontId="10" fillId="3" borderId="3" xfId="0" quotePrefix="1" applyNumberFormat="1" applyFont="1" applyFill="1" applyBorder="1" applyAlignment="1">
      <alignment horizontal="justify" vertical="top"/>
    </xf>
    <xf numFmtId="2" fontId="4" fillId="0" borderId="3" xfId="0" applyNumberFormat="1" applyFont="1" applyBorder="1" applyAlignment="1">
      <alignment horizontal="right" vertical="top"/>
    </xf>
    <xf numFmtId="10" fontId="4" fillId="0" borderId="3" xfId="0" applyNumberFormat="1" applyFont="1" applyBorder="1" applyAlignment="1">
      <alignment horizontal="right" vertical="top"/>
    </xf>
    <xf numFmtId="0" fontId="4" fillId="0" borderId="13" xfId="0" applyFont="1" applyBorder="1" applyAlignment="1">
      <alignment horizontal="justify" vertical="top"/>
    </xf>
    <xf numFmtId="0" fontId="4" fillId="0" borderId="39" xfId="0" applyFont="1" applyBorder="1" applyAlignment="1">
      <alignment horizontal="justify" vertical="top"/>
    </xf>
    <xf numFmtId="165" fontId="6" fillId="0" borderId="3" xfId="1" applyNumberFormat="1" applyFont="1" applyBorder="1" applyAlignment="1">
      <alignment vertical="top"/>
    </xf>
    <xf numFmtId="166" fontId="10" fillId="0" borderId="13" xfId="0" quotePrefix="1" applyNumberFormat="1" applyFont="1" applyBorder="1" applyAlignment="1">
      <alignment horizontal="justify" vertical="top"/>
    </xf>
    <xf numFmtId="166" fontId="10" fillId="0" borderId="11" xfId="0" quotePrefix="1" applyNumberFormat="1" applyFont="1" applyBorder="1" applyAlignment="1">
      <alignment horizontal="left" vertical="top"/>
    </xf>
    <xf numFmtId="166" fontId="10" fillId="0" borderId="13" xfId="0" applyNumberFormat="1" applyFont="1" applyBorder="1" applyAlignment="1">
      <alignment horizontal="justify" vertical="top"/>
    </xf>
    <xf numFmtId="166" fontId="10" fillId="0" borderId="11" xfId="0" applyNumberFormat="1" applyFont="1" applyBorder="1" applyAlignment="1">
      <alignment horizontal="left" vertical="top"/>
    </xf>
    <xf numFmtId="166" fontId="10" fillId="2" borderId="13" xfId="0" quotePrefix="1" applyNumberFormat="1" applyFont="1" applyFill="1" applyBorder="1" applyAlignment="1">
      <alignment horizontal="justify" vertical="top"/>
    </xf>
    <xf numFmtId="166" fontId="19" fillId="2" borderId="13" xfId="0" quotePrefix="1" applyNumberFormat="1" applyFont="1" applyFill="1" applyBorder="1" applyAlignment="1">
      <alignment horizontal="justify" vertical="top"/>
    </xf>
    <xf numFmtId="166" fontId="10" fillId="2" borderId="13" xfId="0" quotePrefix="1" applyNumberFormat="1" applyFont="1" applyFill="1" applyBorder="1" applyAlignment="1">
      <alignment horizontal="center" vertical="top"/>
    </xf>
    <xf numFmtId="168" fontId="10" fillId="2" borderId="13" xfId="0" quotePrefix="1" applyNumberFormat="1" applyFont="1" applyFill="1" applyBorder="1" applyAlignment="1">
      <alignment horizontal="center" vertical="top"/>
    </xf>
    <xf numFmtId="166" fontId="10" fillId="0" borderId="14" xfId="0" applyNumberFormat="1" applyFont="1" applyBorder="1" applyAlignment="1">
      <alignment horizontal="justify" vertical="top"/>
    </xf>
    <xf numFmtId="166" fontId="10" fillId="3" borderId="11" xfId="0" quotePrefix="1" applyNumberFormat="1" applyFont="1" applyFill="1" applyBorder="1" applyAlignment="1">
      <alignment horizontal="center" vertical="top"/>
    </xf>
    <xf numFmtId="3" fontId="4" fillId="0" borderId="11" xfId="0" applyNumberFormat="1" applyFont="1" applyBorder="1" applyAlignment="1">
      <alignment horizontal="center" vertical="top"/>
    </xf>
    <xf numFmtId="2" fontId="4" fillId="0" borderId="14" xfId="0" applyNumberFormat="1" applyFont="1" applyBorder="1" applyAlignment="1">
      <alignment horizontal="right" vertical="top"/>
    </xf>
    <xf numFmtId="10" fontId="4" fillId="0" borderId="14" xfId="0" applyNumberFormat="1" applyFont="1" applyBorder="1" applyAlignment="1">
      <alignment horizontal="right" vertical="top"/>
    </xf>
    <xf numFmtId="0" fontId="9" fillId="3" borderId="6" xfId="0" applyFont="1" applyFill="1" applyBorder="1" applyAlignment="1">
      <alignment vertical="center"/>
    </xf>
    <xf numFmtId="0" fontId="4" fillId="0" borderId="38" xfId="0" applyFont="1" applyBorder="1" applyAlignment="1">
      <alignment horizontal="justify" vertical="top"/>
    </xf>
    <xf numFmtId="165" fontId="4" fillId="0" borderId="11" xfId="1" quotePrefix="1" applyNumberFormat="1" applyFont="1" applyBorder="1" applyAlignment="1">
      <alignment horizontal="center" vertical="top"/>
    </xf>
    <xf numFmtId="0" fontId="4" fillId="0" borderId="11" xfId="0" applyFont="1" applyBorder="1" applyAlignment="1">
      <alignment horizontal="justify" vertical="top"/>
    </xf>
    <xf numFmtId="166" fontId="10" fillId="0" borderId="11" xfId="0" quotePrefix="1" applyNumberFormat="1" applyFont="1" applyBorder="1" applyAlignment="1">
      <alignment horizontal="center" vertical="top"/>
    </xf>
    <xf numFmtId="0" fontId="4" fillId="0" borderId="3" xfId="0" quotePrefix="1" applyFont="1" applyBorder="1" applyAlignment="1">
      <alignment horizontal="center" vertical="top"/>
    </xf>
    <xf numFmtId="0" fontId="3" fillId="0" borderId="8" xfId="0" quotePrefix="1" applyFont="1" applyBorder="1" applyAlignment="1">
      <alignment horizontal="center" vertical="top"/>
    </xf>
    <xf numFmtId="166" fontId="10" fillId="2" borderId="11" xfId="0" quotePrefix="1" applyNumberFormat="1" applyFont="1" applyFill="1" applyBorder="1" applyAlignment="1">
      <alignment horizontal="justify" vertical="top"/>
    </xf>
    <xf numFmtId="166" fontId="10" fillId="2" borderId="11" xfId="0" quotePrefix="1" applyNumberFormat="1" applyFont="1" applyFill="1" applyBorder="1" applyAlignment="1">
      <alignment horizontal="center" vertical="top"/>
    </xf>
    <xf numFmtId="168" fontId="10" fillId="2" borderId="11" xfId="0" quotePrefix="1" applyNumberFormat="1" applyFont="1" applyFill="1" applyBorder="1" applyAlignment="1">
      <alignment horizontal="center" vertical="top"/>
    </xf>
    <xf numFmtId="166" fontId="10" fillId="2" borderId="11" xfId="0" quotePrefix="1" applyNumberFormat="1" applyFont="1" applyFill="1" applyBorder="1" applyAlignment="1">
      <alignment horizontal="left" vertical="top"/>
    </xf>
    <xf numFmtId="0" fontId="10" fillId="0" borderId="3" xfId="0" quotePrefix="1" applyFont="1" applyBorder="1" applyAlignment="1">
      <alignment horizontal="center" vertical="top"/>
    </xf>
    <xf numFmtId="0" fontId="3" fillId="0" borderId="7" xfId="0" quotePrefix="1" applyFont="1" applyBorder="1" applyAlignment="1">
      <alignment horizontal="center" vertical="top"/>
    </xf>
    <xf numFmtId="0" fontId="4" fillId="0" borderId="3" xfId="0" applyFont="1" applyBorder="1" applyAlignment="1">
      <alignment horizontal="center" vertical="top"/>
    </xf>
    <xf numFmtId="10" fontId="6" fillId="0" borderId="3" xfId="0" applyNumberFormat="1" applyFont="1" applyBorder="1" applyAlignment="1">
      <alignment horizontal="right" vertical="top"/>
    </xf>
    <xf numFmtId="165" fontId="4" fillId="0" borderId="3" xfId="1" quotePrefix="1" applyNumberFormat="1" applyFont="1" applyBorder="1" applyAlignment="1">
      <alignment horizontal="center" vertical="top"/>
    </xf>
    <xf numFmtId="166" fontId="10" fillId="0" borderId="3" xfId="0" quotePrefix="1" applyNumberFormat="1" applyFont="1" applyBorder="1" applyAlignment="1">
      <alignment horizontal="center" vertical="top"/>
    </xf>
    <xf numFmtId="166" fontId="10" fillId="2" borderId="3" xfId="0" quotePrefix="1" applyNumberFormat="1" applyFont="1" applyFill="1" applyBorder="1" applyAlignment="1">
      <alignment horizontal="left" vertical="top"/>
    </xf>
    <xf numFmtId="166" fontId="10" fillId="3" borderId="3" xfId="0" quotePrefix="1" applyNumberFormat="1" applyFont="1" applyFill="1" applyBorder="1" applyAlignment="1">
      <alignment horizontal="center" vertical="top"/>
    </xf>
    <xf numFmtId="3" fontId="4" fillId="0" borderId="3" xfId="0" applyNumberFormat="1" applyFont="1" applyBorder="1" applyAlignment="1">
      <alignment horizontal="center" vertical="top"/>
    </xf>
    <xf numFmtId="3" fontId="4" fillId="0" borderId="3" xfId="0" quotePrefix="1" applyNumberFormat="1" applyFont="1" applyBorder="1" applyAlignment="1">
      <alignment horizontal="center" vertical="top"/>
    </xf>
    <xf numFmtId="2" fontId="6" fillId="0" borderId="3" xfId="0" quotePrefix="1" applyNumberFormat="1" applyFont="1" applyBorder="1" applyAlignment="1">
      <alignment horizontal="right" vertical="top"/>
    </xf>
    <xf numFmtId="10" fontId="4" fillId="0" borderId="3" xfId="0" quotePrefix="1" applyNumberFormat="1" applyFont="1" applyBorder="1" applyAlignment="1">
      <alignment horizontal="right" vertical="top"/>
    </xf>
    <xf numFmtId="10" fontId="6" fillId="0" borderId="3" xfId="0" quotePrefix="1" applyNumberFormat="1" applyFont="1" applyBorder="1" applyAlignment="1">
      <alignment horizontal="right" vertical="top"/>
    </xf>
    <xf numFmtId="0" fontId="10" fillId="0" borderId="11" xfId="0" applyFont="1" applyBorder="1" applyAlignment="1">
      <alignment horizontal="justify" vertical="top"/>
    </xf>
    <xf numFmtId="0" fontId="10" fillId="0" borderId="38" xfId="0" applyFont="1" applyBorder="1" applyAlignment="1">
      <alignment vertical="top" wrapText="1"/>
    </xf>
    <xf numFmtId="0" fontId="10" fillId="2" borderId="11" xfId="0" quotePrefix="1" applyFont="1" applyFill="1" applyBorder="1" applyAlignment="1">
      <alignment horizontal="center" vertical="top"/>
    </xf>
    <xf numFmtId="0" fontId="6" fillId="0" borderId="3" xfId="0" applyFont="1" applyBorder="1" applyAlignment="1">
      <alignment horizontal="justify" vertical="top"/>
    </xf>
    <xf numFmtId="0" fontId="10" fillId="0" borderId="14" xfId="0" applyFont="1" applyBorder="1" applyAlignment="1">
      <alignment horizontal="justify" vertical="top"/>
    </xf>
    <xf numFmtId="0" fontId="10" fillId="0" borderId="41" xfId="0" applyFont="1" applyBorder="1" applyAlignment="1">
      <alignment horizontal="justify" vertical="top"/>
    </xf>
    <xf numFmtId="165" fontId="4" fillId="0" borderId="14" xfId="1" quotePrefix="1" applyNumberFormat="1" applyFont="1" applyBorder="1" applyAlignment="1">
      <alignment horizontal="center" vertical="top"/>
    </xf>
    <xf numFmtId="0" fontId="4" fillId="0" borderId="14" xfId="0" applyFont="1" applyBorder="1" applyAlignment="1">
      <alignment horizontal="justify" vertical="top"/>
    </xf>
    <xf numFmtId="166" fontId="10" fillId="0" borderId="14" xfId="0" quotePrefix="1" applyNumberFormat="1" applyFont="1" applyBorder="1" applyAlignment="1">
      <alignment horizontal="center" vertical="top"/>
    </xf>
    <xf numFmtId="166" fontId="4" fillId="0" borderId="3" xfId="0" quotePrefix="1" applyNumberFormat="1" applyFont="1" applyBorder="1" applyAlignment="1">
      <alignment horizontal="center" vertical="top"/>
    </xf>
    <xf numFmtId="166" fontId="10" fillId="2" borderId="14" xfId="0" quotePrefix="1" applyNumberFormat="1" applyFont="1" applyFill="1" applyBorder="1" applyAlignment="1">
      <alignment horizontal="justify" vertical="top"/>
    </xf>
    <xf numFmtId="166" fontId="10" fillId="2" borderId="14" xfId="0" quotePrefix="1" applyNumberFormat="1" applyFont="1" applyFill="1" applyBorder="1" applyAlignment="1">
      <alignment horizontal="left" vertical="top"/>
    </xf>
    <xf numFmtId="166" fontId="10" fillId="2" borderId="14" xfId="0" quotePrefix="1" applyNumberFormat="1" applyFont="1" applyFill="1" applyBorder="1" applyAlignment="1">
      <alignment horizontal="center" vertical="top"/>
    </xf>
    <xf numFmtId="168" fontId="10" fillId="2" borderId="14" xfId="0" quotePrefix="1" applyNumberFormat="1" applyFont="1" applyFill="1" applyBorder="1" applyAlignment="1">
      <alignment horizontal="center" vertical="top"/>
    </xf>
    <xf numFmtId="0" fontId="16" fillId="0" borderId="11" xfId="0" applyFont="1" applyBorder="1" applyAlignment="1">
      <alignment horizontal="left" vertical="top" wrapText="1"/>
    </xf>
    <xf numFmtId="0" fontId="10" fillId="0" borderId="38" xfId="0" applyFont="1" applyBorder="1" applyAlignment="1">
      <alignment horizontal="left" vertical="top" wrapText="1"/>
    </xf>
    <xf numFmtId="165" fontId="17" fillId="0" borderId="11" xfId="1" applyNumberFormat="1" applyFont="1" applyBorder="1" applyAlignment="1">
      <alignment horizontal="left" vertical="top"/>
    </xf>
    <xf numFmtId="0" fontId="9" fillId="0" borderId="11" xfId="0" applyFont="1" applyBorder="1" applyAlignment="1">
      <alignment horizontal="center" vertical="top"/>
    </xf>
    <xf numFmtId="166" fontId="16" fillId="0" borderId="11" xfId="0" quotePrefix="1" applyNumberFormat="1" applyFont="1" applyBorder="1" applyAlignment="1">
      <alignment horizontal="left" vertical="top"/>
    </xf>
    <xf numFmtId="166" fontId="4" fillId="0" borderId="11" xfId="0" quotePrefix="1" applyNumberFormat="1" applyFont="1" applyBorder="1" applyAlignment="1">
      <alignment horizontal="center" vertical="center"/>
    </xf>
    <xf numFmtId="166" fontId="4" fillId="0" borderId="3" xfId="0" applyNumberFormat="1" applyFont="1" applyBorder="1" applyAlignment="1">
      <alignment horizontal="justify" vertical="top"/>
    </xf>
    <xf numFmtId="2" fontId="6" fillId="0" borderId="3" xfId="0" applyNumberFormat="1" applyFont="1" applyBorder="1" applyAlignment="1">
      <alignment horizontal="right" vertical="top"/>
    </xf>
    <xf numFmtId="10" fontId="4" fillId="0" borderId="11" xfId="0" applyNumberFormat="1" applyFont="1" applyBorder="1" applyAlignment="1">
      <alignment horizontal="center" vertical="top"/>
    </xf>
    <xf numFmtId="0" fontId="4" fillId="0" borderId="28" xfId="0" applyFont="1" applyBorder="1" applyAlignment="1">
      <alignment horizontal="center" vertical="top"/>
    </xf>
    <xf numFmtId="0" fontId="10" fillId="0" borderId="11" xfId="0" applyFont="1" applyBorder="1" applyAlignment="1">
      <alignment horizontal="left" vertical="top" wrapText="1"/>
    </xf>
    <xf numFmtId="0" fontId="10" fillId="0" borderId="7" xfId="0" applyFont="1" applyBorder="1" applyAlignment="1">
      <alignment horizontal="left" vertical="top" wrapText="1"/>
    </xf>
    <xf numFmtId="3" fontId="4" fillId="0" borderId="3" xfId="0" quotePrefix="1" applyNumberFormat="1" applyFont="1" applyBorder="1" applyAlignment="1">
      <alignment horizontal="center" vertical="top" wrapText="1"/>
    </xf>
    <xf numFmtId="10" fontId="6" fillId="0" borderId="3" xfId="0" quotePrefix="1" applyNumberFormat="1" applyFont="1" applyBorder="1" applyAlignment="1">
      <alignment horizontal="center" vertical="top"/>
    </xf>
    <xf numFmtId="10" fontId="4" fillId="0" borderId="3" xfId="0" quotePrefix="1" applyNumberFormat="1" applyFont="1" applyBorder="1" applyAlignment="1">
      <alignment horizontal="center" vertical="top"/>
    </xf>
    <xf numFmtId="166" fontId="4" fillId="0" borderId="14" xfId="0" quotePrefix="1" applyNumberFormat="1" applyFont="1" applyBorder="1" applyAlignment="1">
      <alignment horizontal="center" vertical="top"/>
    </xf>
    <xf numFmtId="166" fontId="4" fillId="0" borderId="3" xfId="0" quotePrefix="1" applyNumberFormat="1" applyFont="1" applyBorder="1" applyAlignment="1">
      <alignment horizontal="center" vertical="center"/>
    </xf>
    <xf numFmtId="2" fontId="6" fillId="0" borderId="3" xfId="0" quotePrefix="1" applyNumberFormat="1" applyFont="1" applyBorder="1" applyAlignment="1">
      <alignment horizontal="center" vertical="top"/>
    </xf>
    <xf numFmtId="0" fontId="10" fillId="0" borderId="7" xfId="0" applyFont="1" applyBorder="1" applyAlignment="1">
      <alignment horizontal="justify" vertical="top"/>
    </xf>
    <xf numFmtId="165" fontId="4" fillId="0" borderId="14" xfId="1" applyNumberFormat="1" applyFont="1" applyBorder="1" applyAlignment="1">
      <alignment horizontal="center" vertical="top"/>
    </xf>
    <xf numFmtId="0" fontId="4" fillId="0" borderId="3" xfId="0" quotePrefix="1" applyFont="1" applyBorder="1" applyAlignment="1">
      <alignment horizontal="justify" vertical="top"/>
    </xf>
    <xf numFmtId="0" fontId="3" fillId="0" borderId="0" xfId="0" applyFont="1" applyAlignment="1">
      <alignment horizontal="center"/>
    </xf>
    <xf numFmtId="166" fontId="4" fillId="0" borderId="3" xfId="0" applyNumberFormat="1" applyFont="1" applyBorder="1" applyAlignment="1">
      <alignment horizontal="left" vertical="top"/>
    </xf>
    <xf numFmtId="165" fontId="4" fillId="0" borderId="3" xfId="1" quotePrefix="1" applyNumberFormat="1" applyFont="1" applyBorder="1" applyAlignment="1">
      <alignment horizontal="center" vertical="center"/>
    </xf>
    <xf numFmtId="0" fontId="4" fillId="0" borderId="3" xfId="0" applyFont="1" applyBorder="1" applyAlignment="1">
      <alignment horizontal="justify" vertical="center"/>
    </xf>
    <xf numFmtId="1" fontId="6" fillId="0" borderId="3" xfId="0" quotePrefix="1" applyNumberFormat="1" applyFont="1" applyBorder="1" applyAlignment="1">
      <alignment horizontal="center" vertical="top"/>
    </xf>
    <xf numFmtId="0" fontId="4" fillId="0" borderId="3" xfId="0" applyFont="1" applyBorder="1" applyAlignment="1">
      <alignment horizontal="center"/>
    </xf>
    <xf numFmtId="0" fontId="6" fillId="0" borderId="3" xfId="0" applyFont="1" applyBorder="1"/>
    <xf numFmtId="0" fontId="6" fillId="0" borderId="3" xfId="0" applyFont="1" applyBorder="1" applyAlignment="1">
      <alignment horizontal="center"/>
    </xf>
    <xf numFmtId="168" fontId="17" fillId="0" borderId="3" xfId="0" applyNumberFormat="1" applyFont="1" applyBorder="1" applyAlignment="1">
      <alignment horizontal="center" vertical="center"/>
    </xf>
    <xf numFmtId="166" fontId="17" fillId="2" borderId="3" xfId="0" applyNumberFormat="1" applyFont="1" applyFill="1" applyBorder="1"/>
    <xf numFmtId="3" fontId="17" fillId="2" borderId="3" xfId="0" applyNumberFormat="1" applyFont="1" applyFill="1" applyBorder="1"/>
    <xf numFmtId="168" fontId="6" fillId="0" borderId="3" xfId="0" applyNumberFormat="1" applyFont="1" applyBorder="1"/>
    <xf numFmtId="0" fontId="17" fillId="0" borderId="3" xfId="0" applyFont="1" applyBorder="1"/>
    <xf numFmtId="3" fontId="20" fillId="2" borderId="3" xfId="0" applyNumberFormat="1" applyFont="1" applyFill="1" applyBorder="1"/>
    <xf numFmtId="0" fontId="17" fillId="2" borderId="3" xfId="0" applyFont="1" applyFill="1" applyBorder="1"/>
    <xf numFmtId="10" fontId="26" fillId="2" borderId="3" xfId="0" applyNumberFormat="1" applyFont="1" applyFill="1" applyBorder="1" applyAlignment="1">
      <alignment horizontal="right" vertical="center"/>
    </xf>
    <xf numFmtId="0" fontId="9" fillId="2" borderId="17" xfId="0" applyFont="1" applyFill="1" applyBorder="1" applyAlignment="1">
      <alignment horizontal="right"/>
    </xf>
    <xf numFmtId="0" fontId="9" fillId="2" borderId="18" xfId="0" applyFont="1" applyFill="1" applyBorder="1" applyAlignment="1">
      <alignment horizontal="right"/>
    </xf>
    <xf numFmtId="0" fontId="9" fillId="2" borderId="8" xfId="0" applyFont="1" applyFill="1" applyBorder="1" applyAlignment="1">
      <alignment horizontal="right"/>
    </xf>
    <xf numFmtId="168" fontId="17" fillId="2" borderId="3" xfId="0" applyNumberFormat="1" applyFont="1" applyFill="1" applyBorder="1"/>
    <xf numFmtId="0" fontId="6" fillId="0" borderId="7" xfId="0" applyFont="1" applyBorder="1"/>
    <xf numFmtId="3" fontId="17" fillId="3" borderId="18" xfId="0" applyNumberFormat="1" applyFont="1" applyFill="1" applyBorder="1"/>
    <xf numFmtId="1" fontId="17" fillId="3" borderId="18" xfId="0" applyNumberFormat="1" applyFont="1" applyFill="1" applyBorder="1" applyAlignment="1">
      <alignment horizontal="center" vertical="center"/>
    </xf>
    <xf numFmtId="170" fontId="17" fillId="3" borderId="18" xfId="0" applyNumberFormat="1" applyFont="1" applyFill="1" applyBorder="1" applyAlignment="1">
      <alignment horizontal="center" vertical="center"/>
    </xf>
    <xf numFmtId="0" fontId="4" fillId="3" borderId="19" xfId="0" applyFont="1" applyFill="1" applyBorder="1"/>
    <xf numFmtId="0" fontId="9" fillId="2" borderId="7" xfId="0" applyFont="1" applyFill="1" applyBorder="1" applyAlignment="1">
      <alignment horizontal="center"/>
    </xf>
    <xf numFmtId="0" fontId="4" fillId="0" borderId="7" xfId="0" applyFont="1" applyBorder="1"/>
    <xf numFmtId="0" fontId="10" fillId="0" borderId="28" xfId="0" applyFont="1" applyBorder="1"/>
    <xf numFmtId="0" fontId="10" fillId="0" borderId="36" xfId="0" applyFont="1" applyBorder="1"/>
    <xf numFmtId="0" fontId="16" fillId="0" borderId="13" xfId="0" applyFont="1" applyBorder="1" applyAlignment="1">
      <alignment horizontal="left" wrapText="1"/>
    </xf>
    <xf numFmtId="0" fontId="10" fillId="0" borderId="13" xfId="0" applyFont="1" applyBorder="1"/>
    <xf numFmtId="0" fontId="10" fillId="2" borderId="13" xfId="0" applyFont="1" applyFill="1" applyBorder="1"/>
    <xf numFmtId="0" fontId="10" fillId="3" borderId="13" xfId="0" applyFont="1" applyFill="1" applyBorder="1"/>
    <xf numFmtId="0" fontId="16" fillId="3" borderId="35" xfId="0" applyFont="1" applyFill="1" applyBorder="1"/>
    <xf numFmtId="0" fontId="10" fillId="3" borderId="35" xfId="0" applyFont="1" applyFill="1" applyBorder="1"/>
    <xf numFmtId="0" fontId="16" fillId="0" borderId="13" xfId="0" applyFont="1" applyBorder="1" applyAlignment="1">
      <alignment horizontal="left" wrapText="1"/>
    </xf>
    <xf numFmtId="0" fontId="10" fillId="0" borderId="28" xfId="0" applyFont="1" applyBorder="1" applyAlignment="1">
      <alignment horizontal="center" vertical="center"/>
    </xf>
    <xf numFmtId="0" fontId="19" fillId="0" borderId="13" xfId="0" applyFont="1" applyBorder="1" applyAlignment="1">
      <alignment horizontal="left" vertical="top" wrapText="1"/>
    </xf>
    <xf numFmtId="0" fontId="10" fillId="0" borderId="13" xfId="0" applyFont="1" applyBorder="1" applyAlignment="1">
      <alignment horizontal="left" wrapText="1"/>
    </xf>
    <xf numFmtId="9" fontId="19" fillId="0" borderId="13" xfId="0" applyNumberFormat="1" applyFont="1" applyBorder="1" applyAlignment="1">
      <alignment horizontal="center"/>
    </xf>
    <xf numFmtId="166" fontId="10" fillId="0" borderId="13" xfId="2" applyFont="1" applyBorder="1"/>
    <xf numFmtId="9" fontId="10" fillId="0" borderId="13" xfId="0" applyNumberFormat="1" applyFont="1" applyBorder="1" applyAlignment="1">
      <alignment horizontal="center"/>
    </xf>
    <xf numFmtId="3" fontId="10" fillId="0" borderId="13" xfId="0" applyNumberFormat="1" applyFont="1" applyBorder="1" applyAlignment="1">
      <alignment horizontal="center"/>
    </xf>
    <xf numFmtId="2" fontId="10" fillId="0" borderId="13" xfId="0" applyNumberFormat="1" applyFont="1" applyBorder="1" applyAlignment="1">
      <alignment horizontal="center"/>
    </xf>
    <xf numFmtId="3" fontId="10" fillId="0" borderId="13" xfId="0" applyNumberFormat="1" applyFont="1" applyBorder="1" applyAlignment="1">
      <alignment horizontal="right"/>
    </xf>
    <xf numFmtId="2" fontId="10" fillId="2" borderId="13" xfId="0" applyNumberFormat="1" applyFont="1" applyFill="1" applyBorder="1" applyAlignment="1">
      <alignment horizontal="center" vertical="center"/>
    </xf>
    <xf numFmtId="166" fontId="10" fillId="2" borderId="13" xfId="2" applyFont="1" applyFill="1" applyBorder="1" applyAlignment="1"/>
    <xf numFmtId="0" fontId="10" fillId="2" borderId="13" xfId="0" applyFont="1" applyFill="1" applyBorder="1" applyAlignment="1">
      <alignment horizontal="center"/>
    </xf>
    <xf numFmtId="3" fontId="10" fillId="2" borderId="13" xfId="0" applyNumberFormat="1" applyFont="1" applyFill="1" applyBorder="1" applyAlignment="1">
      <alignment horizontal="center"/>
    </xf>
    <xf numFmtId="164" fontId="10" fillId="2" borderId="13" xfId="0" applyNumberFormat="1" applyFont="1" applyFill="1" applyBorder="1"/>
    <xf numFmtId="165" fontId="10" fillId="2" borderId="13" xfId="5" applyNumberFormat="1" applyFont="1" applyFill="1" applyBorder="1"/>
    <xf numFmtId="166" fontId="10" fillId="3" borderId="13" xfId="0" applyNumberFormat="1" applyFont="1" applyFill="1" applyBorder="1"/>
    <xf numFmtId="166" fontId="10" fillId="0" borderId="13" xfId="0" applyNumberFormat="1" applyFont="1" applyBorder="1" applyAlignment="1">
      <alignment horizontal="center"/>
    </xf>
    <xf numFmtId="171" fontId="4" fillId="0" borderId="13" xfId="0" applyNumberFormat="1" applyFont="1" applyBorder="1" applyAlignment="1">
      <alignment horizontal="right"/>
    </xf>
    <xf numFmtId="0" fontId="19" fillId="0" borderId="13" xfId="0" applyFont="1" applyBorder="1" applyAlignment="1">
      <alignment horizontal="center"/>
    </xf>
    <xf numFmtId="0" fontId="10" fillId="0" borderId="13" xfId="0" applyFont="1" applyBorder="1" applyAlignment="1">
      <alignment horizontal="center"/>
    </xf>
    <xf numFmtId="166" fontId="10" fillId="2" borderId="13" xfId="0" applyNumberFormat="1" applyFont="1" applyFill="1" applyBorder="1" applyAlignment="1">
      <alignment horizontal="center"/>
    </xf>
    <xf numFmtId="166" fontId="10" fillId="2" borderId="13" xfId="0" applyNumberFormat="1" applyFont="1" applyFill="1" applyBorder="1"/>
    <xf numFmtId="1" fontId="10" fillId="0" borderId="13" xfId="0" applyNumberFormat="1" applyFont="1" applyBorder="1" applyAlignment="1">
      <alignment horizontal="center"/>
    </xf>
    <xf numFmtId="0" fontId="19" fillId="0" borderId="36" xfId="0" applyFont="1" applyBorder="1" applyAlignment="1">
      <alignment horizontal="left" wrapText="1"/>
    </xf>
    <xf numFmtId="0" fontId="6" fillId="0" borderId="0" xfId="0" applyFont="1" applyAlignment="1">
      <alignment horizontal="center"/>
    </xf>
    <xf numFmtId="166" fontId="10" fillId="0" borderId="13" xfId="0" applyNumberFormat="1" applyFont="1" applyBorder="1"/>
    <xf numFmtId="9" fontId="19" fillId="0" borderId="13" xfId="0" applyNumberFormat="1" applyFont="1" applyBorder="1"/>
    <xf numFmtId="0" fontId="10" fillId="0" borderId="13" xfId="0" quotePrefix="1" applyFont="1" applyBorder="1" applyAlignment="1">
      <alignment horizontal="center"/>
    </xf>
    <xf numFmtId="171" fontId="10" fillId="0" borderId="13" xfId="0" applyNumberFormat="1" applyFont="1" applyBorder="1" applyAlignment="1">
      <alignment horizontal="right"/>
    </xf>
    <xf numFmtId="0" fontId="10" fillId="0" borderId="42" xfId="0" applyFont="1" applyBorder="1"/>
    <xf numFmtId="0" fontId="19" fillId="0" borderId="13" xfId="0" applyFont="1" applyBorder="1"/>
    <xf numFmtId="165" fontId="10" fillId="0" borderId="13" xfId="0" applyNumberFormat="1" applyFont="1" applyBorder="1"/>
    <xf numFmtId="0" fontId="16" fillId="0" borderId="13" xfId="0" applyFont="1" applyBorder="1"/>
    <xf numFmtId="0" fontId="10" fillId="0" borderId="28" xfId="0" applyFont="1" applyBorder="1" applyAlignment="1">
      <alignment horizontal="center"/>
    </xf>
    <xf numFmtId="171" fontId="4" fillId="0" borderId="13" xfId="0" applyNumberFormat="1" applyFont="1" applyBorder="1" applyAlignment="1">
      <alignment horizontal="right" vertical="top"/>
    </xf>
    <xf numFmtId="0" fontId="10" fillId="3" borderId="13" xfId="0" applyFont="1" applyFill="1" applyBorder="1" applyAlignment="1">
      <alignment horizontal="center"/>
    </xf>
    <xf numFmtId="0" fontId="19" fillId="0" borderId="13" xfId="0" applyFont="1" applyBorder="1" applyAlignment="1">
      <alignment horizontal="center" vertical="top" wrapText="1"/>
    </xf>
    <xf numFmtId="0" fontId="19" fillId="0" borderId="13" xfId="0" applyFont="1" applyBorder="1" applyAlignment="1">
      <alignment horizontal="center" wrapText="1"/>
    </xf>
    <xf numFmtId="2" fontId="10" fillId="0" borderId="13" xfId="0" applyNumberFormat="1" applyFont="1" applyBorder="1" applyAlignment="1">
      <alignment horizontal="center" vertical="center"/>
    </xf>
    <xf numFmtId="166" fontId="10" fillId="0" borderId="13" xfId="2" applyFont="1" applyFill="1" applyBorder="1" applyAlignment="1">
      <alignment horizontal="center"/>
    </xf>
    <xf numFmtId="0" fontId="3" fillId="0" borderId="42" xfId="0" applyFont="1" applyBorder="1"/>
    <xf numFmtId="0" fontId="19" fillId="0" borderId="10" xfId="0" applyFont="1" applyBorder="1"/>
    <xf numFmtId="0" fontId="19" fillId="0" borderId="43" xfId="0" applyFont="1" applyBorder="1"/>
    <xf numFmtId="0" fontId="19" fillId="0" borderId="38" xfId="0" applyFont="1" applyBorder="1"/>
    <xf numFmtId="0" fontId="19" fillId="0" borderId="11" xfId="0" applyFont="1" applyBorder="1"/>
    <xf numFmtId="166" fontId="20" fillId="0" borderId="11" xfId="2" applyFont="1" applyBorder="1" applyAlignment="1">
      <alignment horizontal="center" vertical="center"/>
    </xf>
    <xf numFmtId="3" fontId="20" fillId="0" borderId="11" xfId="0" applyNumberFormat="1" applyFont="1" applyBorder="1" applyAlignment="1">
      <alignment horizontal="center"/>
    </xf>
    <xf numFmtId="3" fontId="20" fillId="0" borderId="11" xfId="0" applyNumberFormat="1" applyFont="1" applyBorder="1" applyAlignment="1">
      <alignment horizontal="center" vertical="center"/>
    </xf>
    <xf numFmtId="0" fontId="19" fillId="2" borderId="11" xfId="0" applyFont="1" applyFill="1" applyBorder="1"/>
    <xf numFmtId="166" fontId="20" fillId="2" borderId="11" xfId="0" applyNumberFormat="1" applyFont="1" applyFill="1" applyBorder="1" applyAlignment="1">
      <alignment horizontal="center" vertical="center"/>
    </xf>
    <xf numFmtId="0" fontId="20" fillId="2" borderId="11" xfId="0" applyFont="1" applyFill="1" applyBorder="1"/>
    <xf numFmtId="3" fontId="20" fillId="2" borderId="11" xfId="0" applyNumberFormat="1" applyFont="1" applyFill="1" applyBorder="1" applyAlignment="1">
      <alignment horizontal="center"/>
    </xf>
    <xf numFmtId="165" fontId="20" fillId="2" borderId="11" xfId="0" applyNumberFormat="1" applyFont="1" applyFill="1" applyBorder="1"/>
    <xf numFmtId="168" fontId="23" fillId="0" borderId="11" xfId="0" applyNumberFormat="1" applyFont="1" applyBorder="1"/>
    <xf numFmtId="0" fontId="10" fillId="0" borderId="43" xfId="0" applyFont="1" applyBorder="1"/>
    <xf numFmtId="2" fontId="16" fillId="0" borderId="11" xfId="0" applyNumberFormat="1" applyFont="1" applyBorder="1" applyAlignment="1">
      <alignment horizontal="center" vertical="center"/>
    </xf>
    <xf numFmtId="166" fontId="16" fillId="2" borderId="11" xfId="0" applyNumberFormat="1" applyFont="1" applyFill="1" applyBorder="1" applyAlignment="1">
      <alignment vertical="center"/>
    </xf>
    <xf numFmtId="171" fontId="16" fillId="2" borderId="11" xfId="0" applyNumberFormat="1" applyFont="1" applyFill="1" applyBorder="1" applyAlignment="1">
      <alignment horizontal="center" vertical="center"/>
    </xf>
    <xf numFmtId="10" fontId="16" fillId="2" borderId="11" xfId="0" applyNumberFormat="1" applyFont="1" applyFill="1" applyBorder="1" applyAlignment="1">
      <alignment horizontal="center" vertical="center"/>
    </xf>
    <xf numFmtId="0" fontId="3" fillId="0" borderId="43" xfId="0" applyFont="1" applyBorder="1"/>
    <xf numFmtId="0" fontId="19" fillId="0" borderId="28" xfId="0" applyFont="1" applyBorder="1"/>
    <xf numFmtId="0" fontId="19" fillId="0" borderId="36" xfId="0" applyFont="1" applyBorder="1"/>
    <xf numFmtId="166" fontId="20" fillId="0" borderId="14" xfId="2" applyFont="1" applyBorder="1" applyAlignment="1">
      <alignment horizontal="center" vertical="center"/>
    </xf>
    <xf numFmtId="3" fontId="20" fillId="0" borderId="14" xfId="0" applyNumberFormat="1" applyFont="1" applyBorder="1" applyAlignment="1">
      <alignment horizontal="center" vertical="center"/>
    </xf>
    <xf numFmtId="0" fontId="19" fillId="2" borderId="13" xfId="0" applyFont="1" applyFill="1" applyBorder="1"/>
    <xf numFmtId="166" fontId="20" fillId="2" borderId="14" xfId="0" applyNumberFormat="1" applyFont="1" applyFill="1" applyBorder="1" applyAlignment="1">
      <alignment horizontal="center" vertical="center"/>
    </xf>
    <xf numFmtId="0" fontId="22" fillId="0" borderId="13" xfId="0" applyFont="1" applyBorder="1"/>
    <xf numFmtId="2" fontId="16" fillId="0" borderId="14" xfId="0" applyNumberFormat="1" applyFont="1" applyBorder="1" applyAlignment="1">
      <alignment horizontal="center" vertical="center"/>
    </xf>
    <xf numFmtId="166" fontId="16" fillId="2" borderId="14" xfId="0" applyNumberFormat="1" applyFont="1" applyFill="1" applyBorder="1" applyAlignment="1">
      <alignment vertical="center"/>
    </xf>
    <xf numFmtId="171" fontId="16" fillId="2" borderId="14" xfId="0" applyNumberFormat="1" applyFont="1" applyFill="1" applyBorder="1" applyAlignment="1">
      <alignment horizontal="center" vertical="center"/>
    </xf>
    <xf numFmtId="10" fontId="16" fillId="2" borderId="14" xfId="0" applyNumberFormat="1" applyFont="1" applyFill="1" applyBorder="1" applyAlignment="1">
      <alignment horizontal="center" vertical="center"/>
    </xf>
    <xf numFmtId="0" fontId="10" fillId="3" borderId="6" xfId="0" applyFont="1" applyFill="1" applyBorder="1"/>
    <xf numFmtId="0" fontId="20" fillId="2" borderId="17" xfId="0" applyFont="1" applyFill="1" applyBorder="1" applyAlignment="1">
      <alignment horizontal="right"/>
    </xf>
    <xf numFmtId="0" fontId="20" fillId="2" borderId="18" xfId="0" applyFont="1" applyFill="1" applyBorder="1" applyAlignment="1">
      <alignment horizontal="right"/>
    </xf>
    <xf numFmtId="0" fontId="20" fillId="2" borderId="8" xfId="0" applyFont="1" applyFill="1" applyBorder="1" applyAlignment="1">
      <alignment horizontal="right"/>
    </xf>
    <xf numFmtId="2" fontId="23" fillId="2" borderId="3" xfId="0" applyNumberFormat="1" applyFont="1" applyFill="1" applyBorder="1"/>
    <xf numFmtId="3" fontId="16" fillId="2" borderId="11" xfId="0" applyNumberFormat="1" applyFont="1" applyFill="1" applyBorder="1" applyAlignment="1">
      <alignment horizontal="center"/>
    </xf>
    <xf numFmtId="0" fontId="10" fillId="0" borderId="7" xfId="0" applyFont="1" applyBorder="1"/>
    <xf numFmtId="0" fontId="10" fillId="0" borderId="0" xfId="0" applyFont="1"/>
    <xf numFmtId="0" fontId="20" fillId="2" borderId="20" xfId="0" applyFont="1" applyFill="1" applyBorder="1" applyAlignment="1">
      <alignment horizontal="right"/>
    </xf>
    <xf numFmtId="0" fontId="20" fillId="2" borderId="21" xfId="0" applyFont="1" applyFill="1" applyBorder="1" applyAlignment="1">
      <alignment horizontal="right"/>
    </xf>
    <xf numFmtId="0" fontId="20" fillId="2" borderId="22" xfId="0" applyFont="1" applyFill="1" applyBorder="1" applyAlignment="1">
      <alignment horizontal="right"/>
    </xf>
    <xf numFmtId="0" fontId="27" fillId="2" borderId="23" xfId="0" applyFont="1" applyFill="1" applyBorder="1"/>
    <xf numFmtId="0" fontId="16" fillId="2" borderId="44" xfId="0" applyFont="1" applyFill="1" applyBorder="1" applyAlignment="1">
      <alignment horizontal="center"/>
    </xf>
    <xf numFmtId="0" fontId="10" fillId="0" borderId="44" xfId="0" applyFont="1" applyBorder="1"/>
    <xf numFmtId="0" fontId="10" fillId="0" borderId="21" xfId="0" applyFont="1" applyBorder="1"/>
    <xf numFmtId="0" fontId="4" fillId="3" borderId="45" xfId="0" applyFont="1" applyFill="1" applyBorder="1"/>
    <xf numFmtId="0" fontId="9" fillId="0" borderId="46" xfId="0" applyFont="1" applyBorder="1" applyAlignment="1">
      <alignment horizontal="center" vertical="top" wrapText="1"/>
    </xf>
    <xf numFmtId="0" fontId="9" fillId="0" borderId="47" xfId="0" applyFont="1" applyBorder="1" applyAlignment="1">
      <alignment vertical="top" wrapText="1"/>
    </xf>
    <xf numFmtId="9" fontId="10" fillId="0" borderId="48" xfId="0" applyNumberFormat="1" applyFont="1" applyBorder="1" applyAlignment="1">
      <alignment horizontal="center" vertical="center"/>
    </xf>
    <xf numFmtId="165" fontId="10" fillId="0" borderId="14" xfId="1" applyNumberFormat="1" applyFont="1" applyFill="1" applyBorder="1" applyAlignment="1">
      <alignment vertical="center"/>
    </xf>
    <xf numFmtId="9" fontId="10" fillId="0" borderId="14" xfId="4" applyNumberFormat="1" applyFont="1" applyBorder="1" applyAlignment="1">
      <alignment horizontal="center" vertical="center"/>
    </xf>
    <xf numFmtId="3" fontId="4" fillId="0" borderId="14" xfId="0" applyNumberFormat="1" applyFont="1" applyBorder="1" applyAlignment="1">
      <alignment horizontal="right" vertical="center" wrapText="1"/>
    </xf>
    <xf numFmtId="166" fontId="4" fillId="0" borderId="14" xfId="2" applyFont="1" applyFill="1" applyBorder="1" applyAlignment="1">
      <alignment horizontal="center" vertical="center" wrapText="1"/>
    </xf>
    <xf numFmtId="166" fontId="4" fillId="2" borderId="14" xfId="2" applyFont="1" applyFill="1" applyBorder="1" applyAlignment="1">
      <alignment horizontal="center" vertical="center" wrapText="1"/>
    </xf>
    <xf numFmtId="3" fontId="4" fillId="2" borderId="14" xfId="0" applyNumberFormat="1" applyFont="1" applyFill="1" applyBorder="1" applyAlignment="1">
      <alignment horizontal="right" vertical="center" wrapText="1"/>
    </xf>
    <xf numFmtId="3" fontId="4" fillId="2" borderId="14" xfId="0" applyNumberFormat="1" applyFont="1" applyFill="1" applyBorder="1" applyAlignment="1">
      <alignment horizontal="center" vertical="center" wrapText="1"/>
    </xf>
    <xf numFmtId="3" fontId="4" fillId="3" borderId="14" xfId="0" applyNumberFormat="1" applyFont="1" applyFill="1" applyBorder="1" applyAlignment="1">
      <alignment horizontal="right" vertical="center" wrapText="1"/>
    </xf>
    <xf numFmtId="167" fontId="4" fillId="0" borderId="14" xfId="0" applyNumberFormat="1" applyFont="1" applyBorder="1" applyAlignment="1">
      <alignment horizontal="center" vertical="center"/>
    </xf>
    <xf numFmtId="10" fontId="4" fillId="0" borderId="14" xfId="0" applyNumberFormat="1" applyFont="1" applyBorder="1" applyAlignment="1">
      <alignment horizontal="right" vertical="center"/>
    </xf>
    <xf numFmtId="0" fontId="7" fillId="3" borderId="6" xfId="0" applyFont="1" applyFill="1" applyBorder="1" applyAlignment="1">
      <alignment vertical="center" wrapText="1"/>
    </xf>
    <xf numFmtId="0" fontId="0" fillId="0" borderId="46" xfId="0" applyBorder="1" applyAlignment="1">
      <alignment horizontal="center" vertical="top" wrapText="1"/>
    </xf>
    <xf numFmtId="9" fontId="4" fillId="0" borderId="15" xfId="0" applyNumberFormat="1" applyFont="1" applyBorder="1" applyAlignment="1">
      <alignment horizontal="center" vertical="center" wrapText="1"/>
    </xf>
    <xf numFmtId="165" fontId="4" fillId="0" borderId="3" xfId="1" applyNumberFormat="1" applyFont="1" applyBorder="1" applyAlignment="1">
      <alignment horizontal="left" vertical="center" wrapText="1"/>
    </xf>
    <xf numFmtId="0" fontId="4" fillId="0" borderId="15" xfId="0" quotePrefix="1" applyFont="1" applyBorder="1" applyAlignment="1">
      <alignment horizontal="center" vertical="center" wrapText="1"/>
    </xf>
    <xf numFmtId="165" fontId="4" fillId="0" borderId="15" xfId="1" quotePrefix="1" applyNumberFormat="1" applyFont="1" applyBorder="1" applyAlignment="1">
      <alignment horizontal="center" vertical="center" wrapText="1"/>
    </xf>
    <xf numFmtId="165" fontId="4" fillId="0" borderId="15" xfId="1" applyNumberFormat="1" applyFont="1" applyBorder="1" applyAlignment="1">
      <alignment vertical="center" wrapText="1"/>
    </xf>
    <xf numFmtId="9" fontId="4" fillId="0" borderId="3" xfId="2" applyNumberFormat="1" applyFont="1" applyFill="1" applyBorder="1" applyAlignment="1">
      <alignment horizontal="center" vertical="center" wrapText="1"/>
    </xf>
    <xf numFmtId="9" fontId="4" fillId="2" borderId="3" xfId="2" applyNumberFormat="1" applyFont="1" applyFill="1" applyBorder="1" applyAlignment="1">
      <alignment horizontal="center" vertical="center" wrapText="1"/>
    </xf>
    <xf numFmtId="9" fontId="4" fillId="0" borderId="3" xfId="0" applyNumberFormat="1" applyFont="1" applyBorder="1" applyAlignment="1">
      <alignment horizontal="center" vertical="center"/>
    </xf>
    <xf numFmtId="0" fontId="4" fillId="3" borderId="6" xfId="0" applyFont="1" applyFill="1" applyBorder="1" applyAlignment="1">
      <alignment vertical="center" wrapText="1"/>
    </xf>
    <xf numFmtId="165" fontId="3" fillId="0" borderId="0" xfId="1" applyNumberFormat="1" applyFont="1"/>
    <xf numFmtId="165" fontId="10" fillId="0" borderId="3" xfId="1" applyNumberFormat="1" applyFont="1" applyFill="1" applyBorder="1" applyAlignment="1">
      <alignment vertical="center"/>
    </xf>
    <xf numFmtId="0" fontId="4" fillId="0" borderId="16" xfId="0" quotePrefix="1" applyFont="1" applyBorder="1" applyAlignment="1">
      <alignment horizontal="center" vertical="center" wrapText="1"/>
    </xf>
    <xf numFmtId="165" fontId="4" fillId="0" borderId="16" xfId="1" quotePrefix="1" applyNumberFormat="1" applyFont="1" applyBorder="1" applyAlignment="1">
      <alignment horizontal="center" vertical="center" wrapText="1"/>
    </xf>
    <xf numFmtId="165" fontId="4" fillId="0" borderId="16" xfId="1" applyNumberFormat="1" applyFont="1" applyBorder="1" applyAlignment="1">
      <alignment vertical="center" wrapText="1"/>
    </xf>
    <xf numFmtId="165" fontId="4" fillId="0" borderId="3" xfId="1" applyNumberFormat="1" applyFont="1" applyBorder="1" applyAlignment="1">
      <alignment horizontal="center" vertical="center" wrapText="1"/>
    </xf>
    <xf numFmtId="165" fontId="4" fillId="2" borderId="3" xfId="1" applyNumberFormat="1" applyFont="1" applyFill="1" applyBorder="1" applyAlignment="1">
      <alignment horizontal="center" vertical="center" wrapText="1"/>
    </xf>
    <xf numFmtId="0" fontId="9" fillId="0" borderId="15" xfId="0" applyFont="1" applyBorder="1" applyAlignment="1">
      <alignment vertical="top" wrapText="1"/>
    </xf>
    <xf numFmtId="0" fontId="9" fillId="0" borderId="47" xfId="0" applyFont="1" applyBorder="1" applyAlignment="1">
      <alignment vertical="center" wrapText="1"/>
    </xf>
    <xf numFmtId="0" fontId="4" fillId="0" borderId="47" xfId="0" quotePrefix="1" applyFont="1" applyBorder="1" applyAlignment="1">
      <alignment horizontal="center" vertical="center" wrapText="1"/>
    </xf>
    <xf numFmtId="165" fontId="4" fillId="0" borderId="47" xfId="1" quotePrefix="1" applyNumberFormat="1" applyFont="1" applyBorder="1" applyAlignment="1">
      <alignment horizontal="center" vertical="center" wrapText="1"/>
    </xf>
    <xf numFmtId="165" fontId="4" fillId="0" borderId="47" xfId="1" applyNumberFormat="1" applyFont="1" applyBorder="1" applyAlignment="1">
      <alignment vertical="center" wrapText="1"/>
    </xf>
    <xf numFmtId="9" fontId="4" fillId="0" borderId="14" xfId="2" applyNumberFormat="1" applyFont="1" applyFill="1" applyBorder="1" applyAlignment="1">
      <alignment horizontal="center" vertical="center" wrapText="1"/>
    </xf>
    <xf numFmtId="165" fontId="4" fillId="0" borderId="14" xfId="1" applyNumberFormat="1" applyFont="1" applyBorder="1" applyAlignment="1">
      <alignment horizontal="center" vertical="center" wrapText="1"/>
    </xf>
    <xf numFmtId="9" fontId="4" fillId="2" borderId="14" xfId="2" applyNumberFormat="1" applyFont="1" applyFill="1" applyBorder="1" applyAlignment="1">
      <alignment horizontal="center" vertical="center" wrapText="1"/>
    </xf>
    <xf numFmtId="165" fontId="4" fillId="2" borderId="14" xfId="1" applyNumberFormat="1" applyFont="1" applyFill="1" applyBorder="1" applyAlignment="1">
      <alignment horizontal="center" vertical="center" wrapText="1"/>
    </xf>
    <xf numFmtId="9" fontId="4" fillId="0" borderId="14" xfId="0" applyNumberFormat="1" applyFont="1" applyBorder="1" applyAlignment="1">
      <alignment horizontal="center" vertical="center"/>
    </xf>
    <xf numFmtId="0" fontId="4" fillId="3" borderId="6" xfId="0" applyFont="1" applyFill="1" applyBorder="1" applyAlignment="1">
      <alignment vertical="center"/>
    </xf>
    <xf numFmtId="0" fontId="19" fillId="0" borderId="5" xfId="0" applyFont="1" applyBorder="1"/>
    <xf numFmtId="0" fontId="19" fillId="0" borderId="3" xfId="0" applyFont="1" applyBorder="1"/>
    <xf numFmtId="0" fontId="20" fillId="0" borderId="3" xfId="0" applyFont="1" applyBorder="1" applyAlignment="1">
      <alignment vertical="top" wrapText="1"/>
    </xf>
    <xf numFmtId="9" fontId="20" fillId="0" borderId="3" xfId="0" applyNumberFormat="1" applyFont="1" applyBorder="1"/>
    <xf numFmtId="3" fontId="20" fillId="0" borderId="3" xfId="0" applyNumberFormat="1" applyFont="1" applyBorder="1" applyAlignment="1">
      <alignment vertical="center"/>
    </xf>
    <xf numFmtId="0" fontId="19" fillId="0" borderId="3" xfId="0" applyFont="1" applyBorder="1" applyAlignment="1">
      <alignment vertical="center"/>
    </xf>
    <xf numFmtId="166" fontId="20" fillId="0" borderId="3" xfId="0" applyNumberFormat="1" applyFont="1" applyBorder="1" applyAlignment="1">
      <alignment vertical="center"/>
    </xf>
    <xf numFmtId="166" fontId="20" fillId="2" borderId="3" xfId="0" applyNumberFormat="1" applyFont="1" applyFill="1" applyBorder="1" applyAlignment="1">
      <alignment vertical="center"/>
    </xf>
    <xf numFmtId="166" fontId="20" fillId="2" borderId="3" xfId="0" applyNumberFormat="1" applyFont="1" applyFill="1" applyBorder="1"/>
    <xf numFmtId="9" fontId="19" fillId="0" borderId="3" xfId="0" applyNumberFormat="1" applyFont="1" applyBorder="1"/>
    <xf numFmtId="0" fontId="19" fillId="3" borderId="3" xfId="0" applyFont="1" applyFill="1" applyBorder="1"/>
    <xf numFmtId="10" fontId="20" fillId="0" borderId="3" xfId="0" applyNumberFormat="1" applyFont="1" applyBorder="1" applyAlignment="1">
      <alignment vertical="center"/>
    </xf>
    <xf numFmtId="10" fontId="17" fillId="2" borderId="3" xfId="0" applyNumberFormat="1" applyFont="1" applyFill="1" applyBorder="1" applyAlignment="1">
      <alignment vertical="center"/>
    </xf>
    <xf numFmtId="0" fontId="19" fillId="0" borderId="0" xfId="0" applyFont="1"/>
    <xf numFmtId="0" fontId="22" fillId="0" borderId="0" xfId="0" applyFont="1"/>
    <xf numFmtId="0" fontId="7" fillId="2" borderId="17" xfId="0" applyFont="1" applyFill="1" applyBorder="1" applyAlignment="1">
      <alignment horizontal="right"/>
    </xf>
    <xf numFmtId="0" fontId="7" fillId="2" borderId="18" xfId="0" applyFont="1" applyFill="1" applyBorder="1" applyAlignment="1">
      <alignment horizontal="right"/>
    </xf>
    <xf numFmtId="0" fontId="7" fillId="2" borderId="8" xfId="0" applyFont="1" applyFill="1" applyBorder="1" applyAlignment="1">
      <alignment horizontal="right"/>
    </xf>
    <xf numFmtId="0" fontId="12" fillId="0" borderId="3" xfId="0" applyFont="1" applyBorder="1"/>
    <xf numFmtId="0" fontId="7" fillId="3" borderId="3" xfId="0" applyFont="1" applyFill="1" applyBorder="1" applyAlignment="1">
      <alignment horizontal="center"/>
    </xf>
    <xf numFmtId="0" fontId="23" fillId="3" borderId="18" xfId="0" applyFont="1" applyFill="1" applyBorder="1" applyAlignment="1">
      <alignment horizontal="center"/>
    </xf>
    <xf numFmtId="9" fontId="22" fillId="0" borderId="18" xfId="0" applyNumberFormat="1" applyFont="1" applyBorder="1"/>
    <xf numFmtId="0" fontId="7" fillId="0" borderId="10" xfId="0" applyFont="1" applyBorder="1" applyAlignment="1">
      <alignment horizontal="center" vertical="top"/>
    </xf>
    <xf numFmtId="0" fontId="7" fillId="0" borderId="11" xfId="0" applyFont="1" applyBorder="1" applyAlignment="1">
      <alignment horizontal="left" vertical="top" wrapText="1"/>
    </xf>
    <xf numFmtId="0" fontId="7" fillId="0" borderId="11" xfId="0" applyFont="1" applyBorder="1" applyAlignment="1">
      <alignment horizontal="center" vertical="top" wrapText="1"/>
    </xf>
    <xf numFmtId="0" fontId="7" fillId="0" borderId="3" xfId="0" applyFont="1" applyBorder="1" applyAlignment="1">
      <alignment vertical="top" wrapText="1"/>
    </xf>
    <xf numFmtId="9" fontId="7" fillId="0" borderId="3" xfId="0" applyNumberFormat="1" applyFont="1" applyBorder="1" applyAlignment="1">
      <alignment vertical="top" wrapText="1"/>
    </xf>
    <xf numFmtId="3" fontId="7" fillId="0" borderId="3" xfId="0" applyNumberFormat="1" applyFont="1" applyBorder="1" applyAlignment="1">
      <alignment horizontal="center" vertical="center" wrapText="1"/>
    </xf>
    <xf numFmtId="10" fontId="7" fillId="0" borderId="3" xfId="3" applyNumberFormat="1" applyFont="1" applyBorder="1" applyAlignment="1">
      <alignment horizontal="center" vertical="center" wrapText="1"/>
    </xf>
    <xf numFmtId="171" fontId="7" fillId="0" borderId="3" xfId="3" applyNumberFormat="1" applyFont="1" applyBorder="1" applyAlignment="1">
      <alignment horizontal="center" vertical="center" wrapText="1"/>
    </xf>
    <xf numFmtId="168" fontId="7" fillId="0" borderId="3" xfId="2" applyNumberFormat="1" applyFont="1" applyFill="1" applyBorder="1" applyAlignment="1">
      <alignment horizontal="center" vertical="center" wrapText="1"/>
    </xf>
    <xf numFmtId="168" fontId="7" fillId="2" borderId="3" xfId="2" applyNumberFormat="1" applyFont="1" applyFill="1" applyBorder="1" applyAlignment="1">
      <alignment horizontal="center" vertical="center" wrapText="1"/>
    </xf>
    <xf numFmtId="166" fontId="7" fillId="2" borderId="3" xfId="2" applyFont="1" applyFill="1" applyBorder="1" applyAlignment="1">
      <alignment horizontal="center" vertical="center" wrapText="1"/>
    </xf>
    <xf numFmtId="3" fontId="7" fillId="3" borderId="3" xfId="0" applyNumberFormat="1" applyFont="1" applyFill="1" applyBorder="1" applyAlignment="1">
      <alignment horizontal="center" vertical="center" wrapText="1"/>
    </xf>
    <xf numFmtId="0" fontId="9" fillId="0" borderId="3" xfId="2" applyNumberFormat="1" applyFont="1" applyFill="1" applyBorder="1" applyAlignment="1">
      <alignment horizontal="center" vertical="center" wrapText="1"/>
    </xf>
    <xf numFmtId="2" fontId="9" fillId="0" borderId="3" xfId="0" applyNumberFormat="1" applyFont="1" applyBorder="1" applyAlignment="1">
      <alignment horizontal="right" vertical="center"/>
    </xf>
    <xf numFmtId="10" fontId="9" fillId="0" borderId="3" xfId="0" applyNumberFormat="1" applyFont="1" applyBorder="1" applyAlignment="1">
      <alignment horizontal="right" vertical="center"/>
    </xf>
    <xf numFmtId="0" fontId="9" fillId="3" borderId="9" xfId="0" applyFont="1" applyFill="1" applyBorder="1" applyAlignment="1">
      <alignment horizontal="center" vertical="top" wrapText="1"/>
    </xf>
    <xf numFmtId="0" fontId="7" fillId="0" borderId="28" xfId="0" applyFont="1" applyBorder="1" applyAlignment="1">
      <alignment horizontal="center" vertical="top"/>
    </xf>
    <xf numFmtId="0" fontId="7" fillId="0" borderId="13" xfId="0" applyFont="1" applyBorder="1" applyAlignment="1">
      <alignment horizontal="left" vertical="top" wrapText="1"/>
    </xf>
    <xf numFmtId="0" fontId="0" fillId="0" borderId="13" xfId="0" applyBorder="1"/>
    <xf numFmtId="0" fontId="7" fillId="0" borderId="14" xfId="0" applyFont="1" applyBorder="1" applyAlignment="1">
      <alignment vertical="top" wrapText="1"/>
    </xf>
    <xf numFmtId="9" fontId="7" fillId="0" borderId="14" xfId="0" applyNumberFormat="1" applyFont="1" applyBorder="1" applyAlignment="1">
      <alignment vertical="top" wrapText="1"/>
    </xf>
    <xf numFmtId="3" fontId="7" fillId="0" borderId="14" xfId="0"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9" fontId="7" fillId="0" borderId="14" xfId="3" applyFont="1" applyBorder="1" applyAlignment="1">
      <alignment horizontal="center" vertical="center" wrapText="1"/>
    </xf>
    <xf numFmtId="168" fontId="7" fillId="0" borderId="14" xfId="2" applyNumberFormat="1" applyFont="1" applyFill="1" applyBorder="1" applyAlignment="1">
      <alignment horizontal="center" vertical="center" wrapText="1"/>
    </xf>
    <xf numFmtId="168" fontId="7" fillId="2" borderId="14" xfId="2" applyNumberFormat="1" applyFont="1" applyFill="1" applyBorder="1" applyAlignment="1">
      <alignment horizontal="center" vertical="center" wrapText="1"/>
    </xf>
    <xf numFmtId="166" fontId="7" fillId="2" borderId="14" xfId="2" applyFont="1" applyFill="1" applyBorder="1" applyAlignment="1">
      <alignment horizontal="center" vertical="center" wrapText="1"/>
    </xf>
    <xf numFmtId="3" fontId="7" fillId="3" borderId="14" xfId="0" applyNumberFormat="1" applyFont="1" applyFill="1" applyBorder="1" applyAlignment="1">
      <alignment horizontal="center" vertical="center" wrapText="1"/>
    </xf>
    <xf numFmtId="0" fontId="17" fillId="0" borderId="14" xfId="2"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2" fontId="9" fillId="0" borderId="14" xfId="0" applyNumberFormat="1" applyFont="1" applyBorder="1" applyAlignment="1">
      <alignment horizontal="right" vertical="center"/>
    </xf>
    <xf numFmtId="10" fontId="9" fillId="0" borderId="14" xfId="0" applyNumberFormat="1" applyFont="1" applyBorder="1" applyAlignment="1">
      <alignment horizontal="right" vertical="top"/>
    </xf>
    <xf numFmtId="0" fontId="9" fillId="3" borderId="6" xfId="0" applyFont="1" applyFill="1" applyBorder="1" applyAlignment="1">
      <alignment horizontal="center" vertical="top" wrapText="1"/>
    </xf>
    <xf numFmtId="0" fontId="7" fillId="0" borderId="29" xfId="0" applyFont="1" applyBorder="1" applyAlignment="1">
      <alignment horizontal="center" vertical="top"/>
    </xf>
    <xf numFmtId="0" fontId="7" fillId="0" borderId="14" xfId="0" applyFont="1" applyBorder="1" applyAlignment="1">
      <alignment horizontal="left" vertical="top" wrapText="1"/>
    </xf>
    <xf numFmtId="9" fontId="7" fillId="0" borderId="3" xfId="3" applyFont="1" applyBorder="1" applyAlignment="1">
      <alignment horizontal="center" vertical="center" wrapText="1"/>
    </xf>
    <xf numFmtId="2" fontId="4" fillId="0" borderId="3" xfId="0" applyNumberFormat="1" applyFont="1" applyBorder="1" applyAlignment="1">
      <alignment horizontal="right" vertical="center"/>
    </xf>
    <xf numFmtId="0" fontId="4" fillId="0" borderId="10" xfId="0" applyFont="1" applyBorder="1" applyAlignment="1">
      <alignment horizontal="center" vertical="top"/>
    </xf>
    <xf numFmtId="0" fontId="9" fillId="0" borderId="11" xfId="0" applyFont="1" applyBorder="1" applyAlignment="1">
      <alignment horizontal="center" vertical="justify"/>
    </xf>
    <xf numFmtId="0" fontId="12" fillId="0" borderId="11" xfId="0" applyFont="1" applyBorder="1" applyAlignment="1">
      <alignment vertical="center" wrapText="1"/>
    </xf>
    <xf numFmtId="0" fontId="12" fillId="0" borderId="3" xfId="0" quotePrefix="1" applyFont="1" applyBorder="1" applyAlignment="1">
      <alignment vertical="top" wrapText="1"/>
    </xf>
    <xf numFmtId="9" fontId="12" fillId="0" borderId="14" xfId="0" applyNumberFormat="1" applyFont="1" applyBorder="1" applyAlignment="1">
      <alignment vertical="top" wrapText="1"/>
    </xf>
    <xf numFmtId="3" fontId="12" fillId="0" borderId="11" xfId="0" applyNumberFormat="1" applyFont="1" applyBorder="1" applyAlignment="1">
      <alignment horizontal="center" vertical="center" wrapText="1"/>
    </xf>
    <xf numFmtId="166" fontId="12" fillId="0" borderId="11" xfId="2" applyFont="1" applyFill="1" applyBorder="1" applyAlignment="1">
      <alignment horizontal="center" vertical="center" wrapText="1"/>
    </xf>
    <xf numFmtId="0" fontId="12" fillId="0" borderId="14" xfId="0" applyFont="1" applyBorder="1" applyAlignment="1">
      <alignment horizontal="center" vertical="center" wrapText="1"/>
    </xf>
    <xf numFmtId="166" fontId="12" fillId="0" borderId="11" xfId="0" applyNumberFormat="1" applyFont="1" applyBorder="1" applyAlignment="1">
      <alignment horizontal="center" vertical="center" wrapText="1"/>
    </xf>
    <xf numFmtId="0" fontId="15" fillId="0" borderId="11" xfId="3" applyNumberFormat="1" applyFont="1" applyFill="1" applyBorder="1" applyAlignment="1">
      <alignment horizontal="center" vertical="center" wrapText="1"/>
    </xf>
    <xf numFmtId="166" fontId="12" fillId="0" borderId="11" xfId="2" applyFont="1" applyBorder="1" applyAlignment="1">
      <alignment horizontal="center" vertical="center" wrapText="1"/>
    </xf>
    <xf numFmtId="168" fontId="4" fillId="2" borderId="11" xfId="2" applyNumberFormat="1" applyFont="1" applyFill="1" applyBorder="1" applyAlignment="1">
      <alignment horizontal="center" vertical="center" wrapText="1"/>
    </xf>
    <xf numFmtId="166" fontId="4" fillId="2" borderId="11" xfId="2" applyFont="1" applyFill="1" applyBorder="1" applyAlignment="1">
      <alignment horizontal="center" vertical="center" wrapText="1"/>
    </xf>
    <xf numFmtId="168" fontId="4" fillId="0" borderId="11" xfId="2" applyNumberFormat="1" applyFont="1" applyFill="1" applyBorder="1" applyAlignment="1">
      <alignment horizontal="center" vertical="center" wrapText="1"/>
    </xf>
    <xf numFmtId="0" fontId="4" fillId="3" borderId="12" xfId="0" applyFont="1" applyFill="1" applyBorder="1" applyAlignment="1">
      <alignment horizontal="center" vertical="top" wrapText="1"/>
    </xf>
    <xf numFmtId="0" fontId="9" fillId="0" borderId="13" xfId="0" applyFont="1" applyBorder="1" applyAlignment="1">
      <alignment horizontal="center" vertical="justify"/>
    </xf>
    <xf numFmtId="0" fontId="12" fillId="0" borderId="13" xfId="0" applyFont="1" applyBorder="1" applyAlignment="1">
      <alignment vertical="center" wrapText="1"/>
    </xf>
    <xf numFmtId="3" fontId="12" fillId="0" borderId="13" xfId="0" applyNumberFormat="1" applyFont="1" applyBorder="1" applyAlignment="1">
      <alignment horizontal="center" vertical="center" wrapText="1"/>
    </xf>
    <xf numFmtId="166" fontId="12" fillId="0" borderId="13" xfId="2" applyFont="1" applyFill="1" applyBorder="1" applyAlignment="1">
      <alignment horizontal="center" vertical="center" wrapText="1"/>
    </xf>
    <xf numFmtId="166" fontId="12" fillId="0" borderId="13" xfId="0" applyNumberFormat="1" applyFont="1" applyBorder="1" applyAlignment="1">
      <alignment horizontal="center" vertical="center" wrapText="1"/>
    </xf>
    <xf numFmtId="0" fontId="15" fillId="0" borderId="13" xfId="3" applyNumberFormat="1" applyFont="1" applyFill="1" applyBorder="1" applyAlignment="1">
      <alignment horizontal="center" vertical="center" wrapText="1"/>
    </xf>
    <xf numFmtId="166" fontId="12" fillId="0" borderId="13" xfId="2" applyFont="1" applyBorder="1" applyAlignment="1">
      <alignment horizontal="center" vertical="center" wrapText="1"/>
    </xf>
    <xf numFmtId="168" fontId="4" fillId="2" borderId="13" xfId="2" applyNumberFormat="1" applyFont="1" applyFill="1" applyBorder="1" applyAlignment="1">
      <alignment horizontal="center" vertical="center" wrapText="1"/>
    </xf>
    <xf numFmtId="166" fontId="4" fillId="2" borderId="13" xfId="2" applyFont="1" applyFill="1" applyBorder="1" applyAlignment="1">
      <alignment horizontal="center" vertical="center" wrapText="1"/>
    </xf>
    <xf numFmtId="168" fontId="4" fillId="0" borderId="13" xfId="2" applyNumberFormat="1" applyFont="1" applyFill="1" applyBorder="1" applyAlignment="1">
      <alignment horizontal="center" vertical="center" wrapText="1"/>
    </xf>
    <xf numFmtId="0" fontId="4" fillId="3" borderId="35" xfId="0" applyFont="1" applyFill="1" applyBorder="1" applyAlignment="1">
      <alignment horizontal="center" vertical="top" wrapText="1"/>
    </xf>
    <xf numFmtId="0" fontId="12" fillId="0" borderId="3" xfId="0" applyFont="1" applyBorder="1" applyAlignment="1">
      <alignment vertical="top" wrapText="1"/>
    </xf>
    <xf numFmtId="9" fontId="12" fillId="0" borderId="14" xfId="0" applyNumberFormat="1" applyFont="1" applyBorder="1" applyAlignment="1">
      <alignment horizontal="center" vertical="top" wrapText="1"/>
    </xf>
    <xf numFmtId="0" fontId="10" fillId="0" borderId="14" xfId="0" applyFont="1" applyBorder="1" applyAlignment="1">
      <alignment horizontal="center" vertical="center" wrapText="1"/>
    </xf>
    <xf numFmtId="3" fontId="10" fillId="0" borderId="3" xfId="0" applyNumberFormat="1" applyFont="1" applyBorder="1" applyAlignment="1">
      <alignment horizontal="center" vertical="center" wrapText="1"/>
    </xf>
    <xf numFmtId="0" fontId="9" fillId="0" borderId="14" xfId="0" applyFont="1" applyBorder="1" applyAlignment="1">
      <alignment horizontal="center" vertical="justify"/>
    </xf>
    <xf numFmtId="0" fontId="12" fillId="0" borderId="14" xfId="0" applyFont="1" applyBorder="1" applyAlignment="1">
      <alignment vertical="center" wrapText="1"/>
    </xf>
    <xf numFmtId="3" fontId="12" fillId="0" borderId="14" xfId="0" applyNumberFormat="1" applyFont="1" applyBorder="1" applyAlignment="1">
      <alignment horizontal="center" vertical="center" wrapText="1"/>
    </xf>
    <xf numFmtId="166" fontId="12" fillId="0" borderId="14" xfId="2" applyFont="1" applyFill="1" applyBorder="1" applyAlignment="1">
      <alignment horizontal="center" vertical="center" wrapText="1"/>
    </xf>
    <xf numFmtId="9" fontId="10" fillId="0" borderId="14" xfId="0" applyNumberFormat="1" applyFont="1" applyBorder="1" applyAlignment="1">
      <alignment horizontal="center" vertical="center" wrapText="1"/>
    </xf>
    <xf numFmtId="166" fontId="12" fillId="0" borderId="14" xfId="0" applyNumberFormat="1" applyFont="1" applyBorder="1" applyAlignment="1">
      <alignment horizontal="center" vertical="center" wrapText="1"/>
    </xf>
    <xf numFmtId="0" fontId="15" fillId="0" borderId="14" xfId="3" applyNumberFormat="1" applyFont="1" applyFill="1" applyBorder="1" applyAlignment="1">
      <alignment horizontal="center" vertical="center" wrapText="1"/>
    </xf>
    <xf numFmtId="166" fontId="12" fillId="0" borderId="14" xfId="2" applyFont="1" applyBorder="1" applyAlignment="1">
      <alignment horizontal="center" vertical="center" wrapText="1"/>
    </xf>
    <xf numFmtId="168" fontId="4" fillId="2" borderId="14" xfId="2" applyNumberFormat="1" applyFont="1" applyFill="1" applyBorder="1" applyAlignment="1">
      <alignment horizontal="center" vertical="center" wrapText="1"/>
    </xf>
    <xf numFmtId="166" fontId="4" fillId="2" borderId="14" xfId="2" applyFont="1" applyFill="1" applyBorder="1" applyAlignment="1">
      <alignment horizontal="center" vertical="center" wrapText="1"/>
    </xf>
    <xf numFmtId="168" fontId="4" fillId="0" borderId="14" xfId="2" applyNumberFormat="1" applyFont="1" applyFill="1" applyBorder="1" applyAlignment="1">
      <alignment horizontal="center" vertical="center" wrapText="1"/>
    </xf>
    <xf numFmtId="10" fontId="4" fillId="0" borderId="14" xfId="3" applyNumberFormat="1" applyFont="1" applyBorder="1" applyAlignment="1">
      <alignment horizontal="center" vertical="center"/>
    </xf>
    <xf numFmtId="0" fontId="4" fillId="3" borderId="6" xfId="0" applyFont="1" applyFill="1" applyBorder="1" applyAlignment="1">
      <alignment horizontal="center" vertical="top" wrapText="1"/>
    </xf>
    <xf numFmtId="0" fontId="4" fillId="0" borderId="10" xfId="0" applyFont="1" applyBorder="1" applyAlignment="1">
      <alignment horizontal="center"/>
    </xf>
    <xf numFmtId="0" fontId="12" fillId="0" borderId="11" xfId="0" applyFont="1" applyBorder="1" applyAlignment="1">
      <alignment horizontal="left" vertical="top" wrapText="1"/>
    </xf>
    <xf numFmtId="0" fontId="12" fillId="0" borderId="3" xfId="0" applyFont="1" applyBorder="1" applyAlignment="1">
      <alignment horizontal="justify" vertical="top" wrapText="1"/>
    </xf>
    <xf numFmtId="0" fontId="12" fillId="0" borderId="14" xfId="0" applyFont="1" applyBorder="1" applyAlignment="1">
      <alignment horizontal="justify" vertical="justify" wrapText="1"/>
    </xf>
    <xf numFmtId="169" fontId="12" fillId="0" borderId="11" xfId="2" applyNumberFormat="1" applyFont="1" applyFill="1" applyBorder="1" applyAlignment="1">
      <alignment horizontal="center" vertical="center" wrapText="1"/>
    </xf>
    <xf numFmtId="3" fontId="13" fillId="0" borderId="11" xfId="0" applyNumberFormat="1" applyFont="1" applyBorder="1" applyAlignment="1">
      <alignment horizontal="center" vertical="center" wrapText="1"/>
    </xf>
    <xf numFmtId="168" fontId="12" fillId="0" borderId="11" xfId="2" applyNumberFormat="1" applyFont="1" applyFill="1" applyBorder="1" applyAlignment="1">
      <alignment horizontal="center" vertical="center" wrapText="1"/>
    </xf>
    <xf numFmtId="0" fontId="4" fillId="0" borderId="28" xfId="0" applyFont="1" applyBorder="1" applyAlignment="1">
      <alignment horizontal="center"/>
    </xf>
    <xf numFmtId="169" fontId="12" fillId="0" borderId="13" xfId="2" applyNumberFormat="1" applyFont="1" applyFill="1" applyBorder="1" applyAlignment="1">
      <alignment horizontal="center" vertical="center" wrapText="1"/>
    </xf>
    <xf numFmtId="3" fontId="13" fillId="0" borderId="13" xfId="0" applyNumberFormat="1" applyFont="1" applyBorder="1" applyAlignment="1">
      <alignment horizontal="center" vertical="center" wrapText="1"/>
    </xf>
    <xf numFmtId="168" fontId="12" fillId="0" borderId="13" xfId="2" applyNumberFormat="1" applyFont="1" applyFill="1" applyBorder="1" applyAlignment="1">
      <alignment horizontal="center" vertical="center" wrapText="1"/>
    </xf>
    <xf numFmtId="0" fontId="12" fillId="0" borderId="3" xfId="0" applyFont="1" applyBorder="1" applyAlignment="1">
      <alignment horizontal="left" vertical="top" wrapText="1"/>
    </xf>
    <xf numFmtId="0" fontId="12" fillId="0" borderId="14" xfId="0" applyFont="1" applyBorder="1" applyAlignment="1">
      <alignment horizontal="justify" vertical="top" wrapText="1"/>
    </xf>
    <xf numFmtId="0" fontId="4" fillId="0" borderId="29" xfId="0" applyFont="1" applyBorder="1" applyAlignment="1">
      <alignment horizontal="center"/>
    </xf>
    <xf numFmtId="169" fontId="12" fillId="0" borderId="14" xfId="2" applyNumberFormat="1" applyFont="1" applyFill="1" applyBorder="1" applyAlignment="1">
      <alignment horizontal="center" vertical="center" wrapText="1"/>
    </xf>
    <xf numFmtId="3" fontId="13" fillId="0" borderId="14" xfId="0" applyNumberFormat="1" applyFont="1" applyBorder="1" applyAlignment="1">
      <alignment horizontal="center" vertical="center" wrapText="1"/>
    </xf>
    <xf numFmtId="168" fontId="12" fillId="0" borderId="14" xfId="2" applyNumberFormat="1" applyFont="1" applyFill="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0" fillId="0" borderId="5" xfId="0" applyFont="1" applyBorder="1"/>
    <xf numFmtId="0" fontId="10" fillId="0" borderId="3" xfId="0" applyFont="1" applyBorder="1"/>
    <xf numFmtId="0" fontId="16" fillId="0" borderId="3" xfId="0" applyFont="1" applyBorder="1" applyAlignment="1">
      <alignment horizontal="center" vertical="center"/>
    </xf>
    <xf numFmtId="3" fontId="16" fillId="0" borderId="3" xfId="0" applyNumberFormat="1" applyFont="1" applyBorder="1" applyAlignment="1">
      <alignment horizontal="center" vertical="center"/>
    </xf>
    <xf numFmtId="0" fontId="10" fillId="0" borderId="3" xfId="0" applyFont="1" applyBorder="1" applyAlignment="1">
      <alignment horizontal="center" vertical="center"/>
    </xf>
    <xf numFmtId="2" fontId="16" fillId="0" borderId="3" xfId="0" applyNumberFormat="1" applyFont="1" applyBorder="1" applyAlignment="1">
      <alignment horizontal="center" vertical="center"/>
    </xf>
    <xf numFmtId="168" fontId="10" fillId="2" borderId="3" xfId="0" applyNumberFormat="1" applyFont="1" applyFill="1" applyBorder="1" applyAlignment="1">
      <alignment horizontal="center" vertical="center"/>
    </xf>
    <xf numFmtId="3" fontId="16" fillId="2" borderId="3" xfId="0" applyNumberFormat="1" applyFont="1" applyFill="1" applyBorder="1" applyAlignment="1">
      <alignment horizontal="center" vertical="center"/>
    </xf>
    <xf numFmtId="0" fontId="10" fillId="2" borderId="3" xfId="0" applyFont="1" applyFill="1" applyBorder="1" applyAlignment="1">
      <alignment horizontal="center" vertical="center"/>
    </xf>
    <xf numFmtId="3" fontId="10" fillId="3" borderId="3" xfId="0" applyNumberFormat="1" applyFont="1" applyFill="1" applyBorder="1" applyAlignment="1">
      <alignment horizontal="center" vertical="center"/>
    </xf>
    <xf numFmtId="0" fontId="28" fillId="0" borderId="3" xfId="0" applyFont="1" applyBorder="1"/>
    <xf numFmtId="168" fontId="16" fillId="2" borderId="3" xfId="0" applyNumberFormat="1" applyFont="1" applyFill="1" applyBorder="1"/>
    <xf numFmtId="2" fontId="16" fillId="2" borderId="3" xfId="0" applyNumberFormat="1" applyFont="1" applyFill="1" applyBorder="1" applyAlignment="1">
      <alignment vertical="center"/>
    </xf>
    <xf numFmtId="166" fontId="16" fillId="2" borderId="3" xfId="0" applyNumberFormat="1" applyFont="1" applyFill="1" applyBorder="1" applyAlignment="1">
      <alignment horizontal="center" vertical="center"/>
    </xf>
    <xf numFmtId="10" fontId="20" fillId="2" borderId="3" xfId="2" applyNumberFormat="1" applyFont="1" applyFill="1" applyBorder="1" applyAlignment="1">
      <alignment horizontal="right" vertical="center"/>
    </xf>
    <xf numFmtId="0" fontId="4" fillId="0" borderId="9" xfId="0" applyFont="1" applyBorder="1"/>
    <xf numFmtId="168" fontId="10" fillId="2" borderId="3" xfId="0" applyNumberFormat="1" applyFont="1" applyFill="1" applyBorder="1"/>
    <xf numFmtId="0" fontId="23" fillId="3" borderId="28" xfId="0" applyFont="1" applyFill="1" applyBorder="1" applyAlignment="1">
      <alignment horizontal="center" vertical="top"/>
    </xf>
    <xf numFmtId="0" fontId="16" fillId="3" borderId="11" xfId="0" applyFont="1" applyFill="1" applyBorder="1" applyAlignment="1">
      <alignment horizontal="left" vertical="top" wrapText="1"/>
    </xf>
    <xf numFmtId="0" fontId="29" fillId="0" borderId="11" xfId="0" applyFont="1" applyBorder="1" applyAlignment="1">
      <alignment horizontal="left" vertical="top" wrapText="1"/>
    </xf>
    <xf numFmtId="0" fontId="16" fillId="3" borderId="11" xfId="0" quotePrefix="1" applyFont="1" applyFill="1" applyBorder="1" applyAlignment="1">
      <alignment horizontal="left" vertical="top" wrapText="1"/>
    </xf>
    <xf numFmtId="0" fontId="9" fillId="3" borderId="13" xfId="0" applyFont="1" applyFill="1" applyBorder="1" applyAlignment="1">
      <alignment horizontal="center" vertical="top"/>
    </xf>
    <xf numFmtId="0" fontId="9" fillId="3" borderId="11" xfId="0" applyFont="1" applyFill="1" applyBorder="1" applyAlignment="1">
      <alignment horizontal="center" vertical="top"/>
    </xf>
    <xf numFmtId="0" fontId="9" fillId="3" borderId="11" xfId="0" applyFont="1" applyFill="1" applyBorder="1" applyAlignment="1">
      <alignment horizontal="left" vertical="top"/>
    </xf>
    <xf numFmtId="0" fontId="9" fillId="2" borderId="11" xfId="0" applyFont="1" applyFill="1" applyBorder="1" applyAlignment="1">
      <alignment horizontal="left" vertical="top"/>
    </xf>
    <xf numFmtId="9" fontId="9" fillId="3" borderId="11" xfId="3" applyFont="1" applyFill="1" applyBorder="1" applyAlignment="1">
      <alignment horizontal="center" vertical="top"/>
    </xf>
    <xf numFmtId="0" fontId="9" fillId="3" borderId="12" xfId="0" applyFont="1" applyFill="1" applyBorder="1" applyAlignment="1">
      <alignment horizontal="left" vertical="top" wrapText="1"/>
    </xf>
    <xf numFmtId="0" fontId="16" fillId="2" borderId="13" xfId="0" applyFont="1" applyFill="1" applyBorder="1" applyAlignment="1">
      <alignment horizontal="left" vertical="top" wrapText="1"/>
    </xf>
    <xf numFmtId="0" fontId="29" fillId="0" borderId="13" xfId="0" applyFont="1" applyBorder="1" applyAlignment="1">
      <alignment horizontal="left" vertical="top" wrapText="1"/>
    </xf>
    <xf numFmtId="0" fontId="16" fillId="3" borderId="13" xfId="0" quotePrefix="1" applyFont="1" applyFill="1" applyBorder="1" applyAlignment="1">
      <alignment horizontal="left" vertical="top" wrapText="1"/>
    </xf>
    <xf numFmtId="0" fontId="9" fillId="3" borderId="30" xfId="0" applyFont="1" applyFill="1" applyBorder="1" applyAlignment="1">
      <alignment horizontal="center" vertical="top"/>
    </xf>
    <xf numFmtId="0" fontId="9" fillId="3" borderId="30" xfId="0" applyFont="1" applyFill="1" applyBorder="1" applyAlignment="1">
      <alignment horizontal="left" vertical="top"/>
    </xf>
    <xf numFmtId="0" fontId="9" fillId="2" borderId="30" xfId="0" applyFont="1" applyFill="1" applyBorder="1" applyAlignment="1">
      <alignment horizontal="left" vertical="top"/>
    </xf>
    <xf numFmtId="9" fontId="9" fillId="3" borderId="30" xfId="3" applyFont="1" applyFill="1" applyBorder="1" applyAlignment="1">
      <alignment horizontal="center" vertical="top"/>
    </xf>
    <xf numFmtId="0" fontId="9" fillId="3" borderId="35" xfId="0" applyFont="1" applyFill="1" applyBorder="1" applyAlignment="1">
      <alignment horizontal="left" vertical="top" wrapText="1"/>
    </xf>
    <xf numFmtId="0" fontId="23" fillId="3" borderId="49" xfId="0" applyFont="1" applyFill="1" applyBorder="1" applyAlignment="1">
      <alignment horizontal="center" vertical="top"/>
    </xf>
    <xf numFmtId="0" fontId="16" fillId="3" borderId="30" xfId="0" applyFont="1" applyFill="1" applyBorder="1" applyAlignment="1">
      <alignment vertical="top" wrapText="1"/>
    </xf>
    <xf numFmtId="0" fontId="16" fillId="0" borderId="33" xfId="0" applyFont="1" applyBorder="1" applyAlignment="1">
      <alignment horizontal="left" vertical="top" wrapText="1"/>
    </xf>
    <xf numFmtId="0" fontId="16" fillId="0" borderId="31" xfId="8" applyFont="1" applyBorder="1" applyAlignment="1">
      <alignment vertical="top" wrapText="1"/>
    </xf>
    <xf numFmtId="9" fontId="26" fillId="0" borderId="3" xfId="0" applyNumberFormat="1" applyFont="1" applyBorder="1" applyAlignment="1">
      <alignment horizontal="center" vertical="top" wrapText="1"/>
    </xf>
    <xf numFmtId="165" fontId="26" fillId="2" borderId="7" xfId="0" applyNumberFormat="1" applyFont="1" applyFill="1" applyBorder="1" applyAlignment="1">
      <alignment horizontal="left" vertical="top"/>
    </xf>
    <xf numFmtId="0" fontId="9" fillId="3" borderId="3" xfId="0" applyFont="1" applyFill="1" applyBorder="1" applyAlignment="1">
      <alignment horizontal="right" vertical="top"/>
    </xf>
    <xf numFmtId="165" fontId="7" fillId="2" borderId="7" xfId="0" applyNumberFormat="1" applyFont="1" applyFill="1" applyBorder="1" applyAlignment="1">
      <alignment horizontal="left" vertical="top"/>
    </xf>
    <xf numFmtId="10" fontId="7" fillId="2" borderId="7" xfId="0" applyNumberFormat="1" applyFont="1" applyFill="1" applyBorder="1" applyAlignment="1">
      <alignment horizontal="center" vertical="top"/>
    </xf>
    <xf numFmtId="0" fontId="9" fillId="2" borderId="33" xfId="0" applyFont="1" applyFill="1" applyBorder="1" applyAlignment="1">
      <alignment horizontal="left" vertical="top"/>
    </xf>
    <xf numFmtId="165" fontId="9" fillId="2" borderId="33" xfId="0" applyNumberFormat="1" applyFont="1" applyFill="1" applyBorder="1" applyAlignment="1">
      <alignment horizontal="left" vertical="top"/>
    </xf>
    <xf numFmtId="9" fontId="7" fillId="2" borderId="7" xfId="0" applyNumberFormat="1" applyFont="1" applyFill="1" applyBorder="1" applyAlignment="1">
      <alignment horizontal="center" vertical="top"/>
    </xf>
    <xf numFmtId="166" fontId="9" fillId="3" borderId="33" xfId="0" applyNumberFormat="1" applyFont="1" applyFill="1" applyBorder="1" applyAlignment="1">
      <alignment horizontal="left" vertical="top"/>
    </xf>
    <xf numFmtId="0" fontId="9" fillId="3" borderId="33" xfId="0" applyFont="1" applyFill="1" applyBorder="1" applyAlignment="1">
      <alignment horizontal="left" vertical="top"/>
    </xf>
    <xf numFmtId="10" fontId="12" fillId="0" borderId="3" xfId="0" applyNumberFormat="1" applyFont="1" applyBorder="1" applyAlignment="1">
      <alignment horizontal="center" vertical="top"/>
    </xf>
    <xf numFmtId="165" fontId="10" fillId="0" borderId="3" xfId="5" applyNumberFormat="1" applyFont="1" applyFill="1" applyBorder="1" applyAlignment="1">
      <alignment horizontal="center" vertical="top" wrapText="1"/>
    </xf>
    <xf numFmtId="0" fontId="4" fillId="0" borderId="49" xfId="0" applyFont="1" applyBorder="1" applyAlignment="1">
      <alignment horizontal="center" vertical="top" wrapText="1"/>
    </xf>
    <xf numFmtId="0" fontId="4" fillId="0" borderId="33" xfId="0" applyFont="1" applyBorder="1" applyAlignment="1">
      <alignment horizontal="left" vertical="top" wrapText="1"/>
    </xf>
    <xf numFmtId="0" fontId="10" fillId="0" borderId="50" xfId="8" applyFont="1" applyBorder="1" applyAlignment="1">
      <alignment vertical="top" wrapText="1"/>
    </xf>
    <xf numFmtId="0" fontId="10" fillId="0" borderId="34" xfId="8" quotePrefix="1" applyFont="1" applyBorder="1" applyAlignment="1">
      <alignment horizontal="left" vertical="top" wrapText="1"/>
    </xf>
    <xf numFmtId="9" fontId="12" fillId="0" borderId="3" xfId="0" applyNumberFormat="1" applyFont="1" applyBorder="1" applyAlignment="1">
      <alignment horizontal="center" vertical="top" wrapText="1"/>
    </xf>
    <xf numFmtId="172" fontId="19" fillId="2" borderId="3" xfId="0" applyNumberFormat="1" applyFont="1" applyFill="1" applyBorder="1" applyAlignment="1">
      <alignment horizontal="left" vertical="top"/>
    </xf>
    <xf numFmtId="9" fontId="12" fillId="0" borderId="3" xfId="0" applyNumberFormat="1" applyFont="1" applyBorder="1" applyAlignment="1">
      <alignment horizontal="right" vertical="top" wrapText="1"/>
    </xf>
    <xf numFmtId="165" fontId="10" fillId="0" borderId="3" xfId="1" applyNumberFormat="1" applyFont="1" applyBorder="1" applyAlignment="1">
      <alignment horizontal="left" vertical="top" wrapText="1"/>
    </xf>
    <xf numFmtId="165" fontId="10" fillId="2" borderId="3" xfId="5" applyNumberFormat="1" applyFont="1" applyFill="1" applyBorder="1" applyAlignment="1">
      <alignment horizontal="center" vertical="top" wrapText="1"/>
    </xf>
    <xf numFmtId="10" fontId="12" fillId="2" borderId="3" xfId="0" applyNumberFormat="1" applyFont="1" applyFill="1" applyBorder="1" applyAlignment="1">
      <alignment horizontal="center" vertical="top"/>
    </xf>
    <xf numFmtId="9" fontId="10" fillId="0" borderId="3" xfId="5" applyNumberFormat="1" applyFont="1" applyFill="1" applyBorder="1" applyAlignment="1">
      <alignment horizontal="center" vertical="top" wrapText="1"/>
    </xf>
    <xf numFmtId="0" fontId="4" fillId="3" borderId="35" xfId="0" applyFont="1" applyFill="1" applyBorder="1" applyAlignment="1">
      <alignment horizontal="left" vertical="top" wrapText="1"/>
    </xf>
    <xf numFmtId="0" fontId="10" fillId="0" borderId="8" xfId="8" applyFont="1" applyBorder="1" applyAlignment="1">
      <alignment vertical="top" wrapText="1"/>
    </xf>
    <xf numFmtId="0" fontId="10" fillId="0" borderId="3" xfId="8" quotePrefix="1" applyFont="1" applyBorder="1" applyAlignment="1">
      <alignment vertical="top" wrapText="1"/>
    </xf>
    <xf numFmtId="0" fontId="19" fillId="0" borderId="3" xfId="8" applyFont="1" applyBorder="1" applyAlignment="1">
      <alignment horizontal="center" vertical="top" wrapText="1"/>
    </xf>
    <xf numFmtId="0" fontId="10" fillId="0" borderId="3" xfId="8" applyFont="1" applyBorder="1" applyAlignment="1">
      <alignment horizontal="center" vertical="top" wrapText="1"/>
    </xf>
    <xf numFmtId="166" fontId="4" fillId="2" borderId="33" xfId="2" applyFont="1" applyFill="1" applyBorder="1" applyAlignment="1">
      <alignment horizontal="left" vertical="top" wrapText="1"/>
    </xf>
    <xf numFmtId="9" fontId="4" fillId="2" borderId="33" xfId="0" applyNumberFormat="1" applyFont="1" applyFill="1" applyBorder="1" applyAlignment="1">
      <alignment horizontal="center" vertical="top"/>
    </xf>
    <xf numFmtId="0" fontId="4" fillId="2" borderId="33" xfId="0" applyFont="1" applyFill="1" applyBorder="1" applyAlignment="1">
      <alignment horizontal="left" vertical="top" wrapText="1"/>
    </xf>
    <xf numFmtId="166" fontId="4" fillId="3" borderId="33" xfId="2" applyFont="1" applyFill="1" applyBorder="1" applyAlignment="1">
      <alignment horizontal="left" vertical="top" wrapText="1"/>
    </xf>
    <xf numFmtId="166" fontId="4" fillId="0" borderId="33" xfId="0" applyNumberFormat="1" applyFont="1" applyBorder="1" applyAlignment="1">
      <alignment horizontal="left" vertical="top" wrapText="1"/>
    </xf>
    <xf numFmtId="9" fontId="4" fillId="0" borderId="33" xfId="0" applyNumberFormat="1" applyFont="1" applyBorder="1" applyAlignment="1">
      <alignment horizontal="center" vertical="top" wrapText="1"/>
    </xf>
    <xf numFmtId="0" fontId="10" fillId="0" borderId="51" xfId="8" applyFont="1" applyBorder="1" applyAlignment="1">
      <alignment vertical="top" wrapText="1"/>
    </xf>
    <xf numFmtId="0" fontId="10" fillId="0" borderId="14" xfId="8" quotePrefix="1" applyFont="1" applyBorder="1" applyAlignment="1">
      <alignment vertical="top" wrapText="1"/>
    </xf>
    <xf numFmtId="0" fontId="10" fillId="0" borderId="14" xfId="8" applyFont="1" applyBorder="1" applyAlignment="1">
      <alignment horizontal="center" vertical="top" wrapText="1"/>
    </xf>
    <xf numFmtId="172" fontId="30" fillId="2" borderId="14" xfId="0" applyNumberFormat="1" applyFont="1" applyFill="1" applyBorder="1" applyAlignment="1">
      <alignment horizontal="left" vertical="top"/>
    </xf>
    <xf numFmtId="0" fontId="26" fillId="0" borderId="5" xfId="0" applyFont="1" applyBorder="1" applyAlignment="1">
      <alignment horizontal="center" vertical="top" wrapText="1"/>
    </xf>
    <xf numFmtId="0" fontId="20" fillId="0" borderId="7" xfId="8" applyFont="1" applyBorder="1" applyAlignment="1">
      <alignment vertical="top" wrapText="1"/>
    </xf>
    <xf numFmtId="0" fontId="20" fillId="0" borderId="31" xfId="8" applyFont="1" applyBorder="1" applyAlignment="1">
      <alignment vertical="top" wrapText="1"/>
    </xf>
    <xf numFmtId="172" fontId="20" fillId="2" borderId="14" xfId="0" applyNumberFormat="1" applyFont="1" applyFill="1" applyBorder="1" applyAlignment="1">
      <alignment horizontal="left" vertical="top"/>
    </xf>
    <xf numFmtId="0" fontId="4" fillId="3" borderId="3" xfId="0" applyFont="1" applyFill="1" applyBorder="1" applyAlignment="1">
      <alignment horizontal="right" vertical="top"/>
    </xf>
    <xf numFmtId="165" fontId="16" fillId="0" borderId="3" xfId="1" applyNumberFormat="1" applyFont="1" applyBorder="1" applyAlignment="1">
      <alignment horizontal="left" vertical="top" wrapText="1"/>
    </xf>
    <xf numFmtId="165" fontId="16" fillId="0" borderId="3" xfId="5" applyNumberFormat="1" applyFont="1" applyFill="1" applyBorder="1" applyAlignment="1">
      <alignment horizontal="center" vertical="top" wrapText="1"/>
    </xf>
    <xf numFmtId="9" fontId="4" fillId="2" borderId="33" xfId="3" applyFont="1" applyFill="1" applyBorder="1" applyAlignment="1">
      <alignment horizontal="left" vertical="top" wrapText="1"/>
    </xf>
    <xf numFmtId="166" fontId="17" fillId="2" borderId="33" xfId="2" applyFont="1" applyFill="1" applyBorder="1" applyAlignment="1">
      <alignment horizontal="left" vertical="top" wrapText="1"/>
    </xf>
    <xf numFmtId="166" fontId="9" fillId="3" borderId="33" xfId="2" applyFont="1" applyFill="1" applyBorder="1" applyAlignment="1">
      <alignment horizontal="left" vertical="top" wrapText="1"/>
    </xf>
    <xf numFmtId="9" fontId="9" fillId="0" borderId="33" xfId="2" applyNumberFormat="1" applyFont="1" applyFill="1" applyBorder="1" applyAlignment="1">
      <alignment horizontal="center" vertical="top" wrapText="1"/>
    </xf>
    <xf numFmtId="166" fontId="9" fillId="0" borderId="33" xfId="0" applyNumberFormat="1" applyFont="1" applyBorder="1" applyAlignment="1">
      <alignment horizontal="left" vertical="top" wrapText="1"/>
    </xf>
    <xf numFmtId="2" fontId="4" fillId="0" borderId="33" xfId="0" applyNumberFormat="1" applyFont="1" applyBorder="1" applyAlignment="1">
      <alignment horizontal="center" vertical="top" wrapText="1"/>
    </xf>
    <xf numFmtId="0" fontId="15" fillId="0" borderId="5" xfId="0" applyFont="1" applyBorder="1" applyAlignment="1">
      <alignment horizontal="center" vertical="top" wrapText="1"/>
    </xf>
    <xf numFmtId="0" fontId="19" fillId="0" borderId="50" xfId="8" applyFont="1" applyBorder="1" applyAlignment="1">
      <alignment vertical="top" wrapText="1"/>
    </xf>
    <xf numFmtId="0" fontId="19" fillId="0" borderId="34" xfId="8" quotePrefix="1" applyFont="1" applyBorder="1" applyAlignment="1">
      <alignment horizontal="left" vertical="top" wrapText="1"/>
    </xf>
    <xf numFmtId="0" fontId="19" fillId="0" borderId="34" xfId="8" applyFont="1" applyBorder="1" applyAlignment="1">
      <alignment horizontal="center" vertical="top" wrapText="1"/>
    </xf>
    <xf numFmtId="166" fontId="19" fillId="2" borderId="3" xfId="2" applyFont="1" applyFill="1" applyBorder="1" applyAlignment="1">
      <alignment horizontal="center" vertical="top" wrapText="1"/>
    </xf>
    <xf numFmtId="0" fontId="12" fillId="0" borderId="3" xfId="0" applyFont="1" applyBorder="1" applyAlignment="1">
      <alignment horizontal="right" vertical="top" wrapText="1"/>
    </xf>
    <xf numFmtId="0" fontId="19" fillId="0" borderId="8" xfId="8" applyFont="1" applyBorder="1" applyAlignment="1">
      <alignment vertical="top" wrapText="1"/>
    </xf>
    <xf numFmtId="0" fontId="19" fillId="0" borderId="3" xfId="8" quotePrefix="1" applyFont="1" applyBorder="1" applyAlignment="1">
      <alignment horizontal="left" vertical="top" wrapText="1"/>
    </xf>
    <xf numFmtId="165" fontId="19" fillId="0" borderId="3" xfId="5" applyNumberFormat="1" applyFont="1" applyFill="1" applyBorder="1" applyAlignment="1">
      <alignment horizontal="center" vertical="top" wrapText="1"/>
    </xf>
    <xf numFmtId="10" fontId="15" fillId="0" borderId="3" xfId="0" applyNumberFormat="1" applyFont="1" applyBorder="1" applyAlignment="1">
      <alignment horizontal="center" vertical="top"/>
    </xf>
    <xf numFmtId="0" fontId="15" fillId="0" borderId="29" xfId="0" applyFont="1" applyBorder="1" applyAlignment="1">
      <alignment horizontal="center" vertical="top" wrapText="1"/>
    </xf>
    <xf numFmtId="0" fontId="19" fillId="0" borderId="14" xfId="0" applyFont="1" applyBorder="1" applyAlignment="1">
      <alignment horizontal="left" vertical="top" wrapText="1"/>
    </xf>
    <xf numFmtId="0" fontId="19" fillId="0" borderId="52" xfId="8" applyFont="1" applyBorder="1" applyAlignment="1">
      <alignment vertical="top" wrapText="1"/>
    </xf>
    <xf numFmtId="0" fontId="19" fillId="0" borderId="30" xfId="8" quotePrefix="1" applyFont="1" applyBorder="1" applyAlignment="1">
      <alignment horizontal="left" vertical="top" wrapText="1"/>
    </xf>
    <xf numFmtId="0" fontId="19" fillId="0" borderId="30" xfId="8" applyFont="1" applyBorder="1" applyAlignment="1">
      <alignment horizontal="center" vertical="top" wrapText="1"/>
    </xf>
    <xf numFmtId="165" fontId="19" fillId="2" borderId="14" xfId="1" applyNumberFormat="1" applyFont="1" applyFill="1" applyBorder="1" applyAlignment="1">
      <alignment horizontal="left" vertical="top"/>
    </xf>
    <xf numFmtId="166" fontId="10" fillId="0" borderId="3" xfId="0" applyNumberFormat="1" applyFont="1" applyBorder="1" applyAlignment="1">
      <alignment horizontal="right" vertical="top" wrapText="1"/>
    </xf>
    <xf numFmtId="0" fontId="19" fillId="0" borderId="5" xfId="0" applyFont="1" applyBorder="1" applyAlignment="1">
      <alignment horizontal="center" vertical="top" wrapText="1"/>
    </xf>
    <xf numFmtId="0" fontId="19" fillId="0" borderId="3" xfId="0" quotePrefix="1" applyFont="1" applyBorder="1" applyAlignment="1">
      <alignment vertical="top" wrapText="1"/>
    </xf>
    <xf numFmtId="166" fontId="19" fillId="2" borderId="3" xfId="2" applyFont="1" applyFill="1" applyBorder="1" applyAlignment="1">
      <alignment horizontal="left" vertical="top" wrapText="1"/>
    </xf>
    <xf numFmtId="9" fontId="10" fillId="0" borderId="3" xfId="0" applyNumberFormat="1" applyFont="1" applyBorder="1" applyAlignment="1">
      <alignment horizontal="right" vertical="top" wrapText="1"/>
    </xf>
    <xf numFmtId="0" fontId="10" fillId="0" borderId="3" xfId="0" applyFont="1" applyBorder="1" applyAlignment="1">
      <alignment horizontal="right" vertical="top" wrapText="1"/>
    </xf>
    <xf numFmtId="166" fontId="6" fillId="0" borderId="33" xfId="0" applyNumberFormat="1" applyFont="1" applyBorder="1" applyAlignment="1">
      <alignment horizontal="left" vertical="top" wrapText="1"/>
    </xf>
    <xf numFmtId="0" fontId="15" fillId="0" borderId="14" xfId="0" applyFont="1" applyBorder="1" applyAlignment="1">
      <alignment vertical="top" wrapText="1"/>
    </xf>
    <xf numFmtId="0" fontId="19" fillId="0" borderId="51" xfId="8" applyFont="1" applyBorder="1" applyAlignment="1">
      <alignment vertical="top" wrapText="1"/>
    </xf>
    <xf numFmtId="0" fontId="19" fillId="0" borderId="14" xfId="8" quotePrefix="1" applyFont="1" applyBorder="1" applyAlignment="1">
      <alignment horizontal="left" vertical="top" wrapText="1"/>
    </xf>
    <xf numFmtId="0" fontId="19" fillId="0" borderId="14" xfId="8" applyFont="1" applyBorder="1" applyAlignment="1">
      <alignment horizontal="center" vertical="top" wrapText="1"/>
    </xf>
    <xf numFmtId="172" fontId="19" fillId="2" borderId="14" xfId="0" applyNumberFormat="1" applyFont="1" applyFill="1" applyBorder="1" applyAlignment="1">
      <alignment horizontal="left" vertical="top"/>
    </xf>
    <xf numFmtId="9" fontId="12" fillId="0" borderId="3" xfId="0" applyNumberFormat="1" applyFont="1" applyBorder="1" applyAlignment="1">
      <alignment horizontal="center" vertical="top"/>
    </xf>
    <xf numFmtId="0" fontId="20" fillId="0" borderId="7" xfId="8" quotePrefix="1" applyFont="1" applyBorder="1" applyAlignment="1">
      <alignment vertical="top" wrapText="1"/>
    </xf>
    <xf numFmtId="0" fontId="20" fillId="0" borderId="31" xfId="8" applyFont="1" applyBorder="1" applyAlignment="1">
      <alignment horizontal="left" vertical="top" wrapText="1"/>
    </xf>
    <xf numFmtId="172" fontId="20" fillId="2" borderId="3" xfId="0" applyNumberFormat="1" applyFont="1" applyFill="1" applyBorder="1" applyAlignment="1">
      <alignment horizontal="left" vertical="top"/>
    </xf>
    <xf numFmtId="165" fontId="16" fillId="2" borderId="3" xfId="5" applyNumberFormat="1" applyFont="1" applyFill="1" applyBorder="1" applyAlignment="1">
      <alignment horizontal="center" vertical="top" wrapText="1"/>
    </xf>
    <xf numFmtId="9" fontId="16" fillId="0" borderId="3" xfId="5" applyNumberFormat="1" applyFont="1" applyFill="1" applyBorder="1" applyAlignment="1">
      <alignment horizontal="center" vertical="top" wrapText="1"/>
    </xf>
    <xf numFmtId="0" fontId="19" fillId="0" borderId="50" xfId="8" applyFont="1" applyBorder="1" applyAlignment="1">
      <alignment horizontal="left" vertical="top" wrapText="1"/>
    </xf>
    <xf numFmtId="9" fontId="19" fillId="0" borderId="14" xfId="8" applyNumberFormat="1" applyFont="1" applyBorder="1" applyAlignment="1">
      <alignment horizontal="center" vertical="top" wrapText="1"/>
    </xf>
    <xf numFmtId="0" fontId="20" fillId="0" borderId="3" xfId="8" applyFont="1" applyBorder="1" applyAlignment="1">
      <alignment horizontal="left" vertical="top" wrapText="1"/>
    </xf>
    <xf numFmtId="166" fontId="7" fillId="2" borderId="3" xfId="2" applyFont="1" applyFill="1" applyBorder="1" applyAlignment="1">
      <alignment horizontal="left" vertical="top"/>
    </xf>
    <xf numFmtId="0" fontId="4" fillId="2" borderId="33" xfId="0" applyFont="1" applyFill="1" applyBorder="1"/>
    <xf numFmtId="166" fontId="9" fillId="2" borderId="33" xfId="2" applyFont="1" applyFill="1" applyBorder="1" applyAlignment="1">
      <alignment vertical="top"/>
    </xf>
    <xf numFmtId="9" fontId="9" fillId="0" borderId="33" xfId="0" applyNumberFormat="1" applyFont="1" applyBorder="1" applyAlignment="1">
      <alignment horizontal="center" vertical="top" wrapText="1"/>
    </xf>
    <xf numFmtId="9" fontId="4" fillId="0" borderId="33" xfId="2" applyNumberFormat="1" applyFont="1" applyFill="1" applyBorder="1" applyAlignment="1">
      <alignment horizontal="center" vertical="top" wrapText="1"/>
    </xf>
    <xf numFmtId="2" fontId="9" fillId="0" borderId="33" xfId="0" applyNumberFormat="1" applyFont="1" applyBorder="1" applyAlignment="1">
      <alignment horizontal="center" vertical="top" wrapText="1"/>
    </xf>
    <xf numFmtId="0" fontId="4" fillId="3" borderId="35" xfId="0" applyFont="1" applyFill="1" applyBorder="1"/>
    <xf numFmtId="9" fontId="19" fillId="0" borderId="3" xfId="8" applyNumberFormat="1" applyFont="1" applyBorder="1" applyAlignment="1">
      <alignment horizontal="center" vertical="top" wrapText="1"/>
    </xf>
    <xf numFmtId="166" fontId="12" fillId="2" borderId="3" xfId="2" applyFont="1" applyFill="1" applyBorder="1" applyAlignment="1">
      <alignment horizontal="left" vertical="top"/>
    </xf>
    <xf numFmtId="166" fontId="12" fillId="2" borderId="7" xfId="2" applyFont="1" applyFill="1" applyBorder="1" applyAlignment="1">
      <alignment horizontal="right" vertical="top"/>
    </xf>
    <xf numFmtId="166" fontId="4" fillId="2" borderId="34" xfId="2" applyFont="1" applyFill="1" applyBorder="1" applyAlignment="1">
      <alignment horizontal="left" vertical="top"/>
    </xf>
    <xf numFmtId="0" fontId="9" fillId="2" borderId="34" xfId="0" applyFont="1" applyFill="1" applyBorder="1" applyAlignment="1">
      <alignment horizontal="left" vertical="top"/>
    </xf>
    <xf numFmtId="166" fontId="4" fillId="3" borderId="33" xfId="0" applyNumberFormat="1" applyFont="1" applyFill="1" applyBorder="1" applyAlignment="1">
      <alignment horizontal="left" vertical="top" wrapText="1"/>
    </xf>
    <xf numFmtId="9" fontId="4" fillId="3" borderId="33" xfId="0" applyNumberFormat="1" applyFont="1" applyFill="1" applyBorder="1" applyAlignment="1">
      <alignment horizontal="center" vertical="top" wrapText="1"/>
    </xf>
    <xf numFmtId="0" fontId="9" fillId="3" borderId="35" xfId="0" applyFont="1" applyFill="1" applyBorder="1" applyAlignment="1">
      <alignment horizontal="left" vertical="top"/>
    </xf>
    <xf numFmtId="0" fontId="31" fillId="2" borderId="5" xfId="0" applyFont="1" applyFill="1" applyBorder="1" applyAlignment="1">
      <alignment horizontal="center" vertical="top"/>
    </xf>
    <xf numFmtId="0" fontId="32" fillId="2" borderId="3" xfId="0" quotePrefix="1" applyFont="1" applyFill="1" applyBorder="1" applyAlignment="1">
      <alignment horizontal="left" vertical="top" wrapText="1"/>
    </xf>
    <xf numFmtId="0" fontId="33" fillId="2" borderId="3" xfId="0" quotePrefix="1" applyFont="1" applyFill="1" applyBorder="1" applyAlignment="1">
      <alignment horizontal="left" vertical="top" wrapText="1"/>
    </xf>
    <xf numFmtId="166" fontId="19" fillId="2" borderId="3" xfId="2" quotePrefix="1" applyFont="1" applyFill="1" applyBorder="1" applyAlignment="1">
      <alignment horizontal="center" vertical="top" wrapText="1"/>
    </xf>
    <xf numFmtId="166" fontId="4" fillId="2" borderId="13" xfId="2" applyFont="1" applyFill="1" applyBorder="1" applyAlignment="1">
      <alignment vertical="top"/>
    </xf>
    <xf numFmtId="9" fontId="4" fillId="2" borderId="13" xfId="0" applyNumberFormat="1" applyFont="1" applyFill="1" applyBorder="1" applyAlignment="1">
      <alignment horizontal="center" vertical="top"/>
    </xf>
    <xf numFmtId="0" fontId="4" fillId="2" borderId="13" xfId="0" applyFont="1" applyFill="1" applyBorder="1" applyAlignment="1">
      <alignment vertical="top"/>
    </xf>
    <xf numFmtId="0" fontId="15" fillId="0" borderId="5" xfId="0" applyFont="1" applyBorder="1" applyAlignment="1">
      <alignment horizontal="center" vertical="top"/>
    </xf>
    <xf numFmtId="165" fontId="10" fillId="0" borderId="3" xfId="5" applyNumberFormat="1" applyFont="1" applyFill="1" applyBorder="1" applyAlignment="1">
      <alignment horizontal="left" vertical="top" wrapText="1"/>
    </xf>
    <xf numFmtId="166" fontId="12" fillId="0" borderId="3" xfId="2" applyFont="1" applyFill="1" applyBorder="1" applyAlignment="1">
      <alignment vertical="top"/>
    </xf>
    <xf numFmtId="166" fontId="4" fillId="2" borderId="3" xfId="2" applyFont="1" applyFill="1" applyBorder="1" applyAlignment="1">
      <alignment vertical="top"/>
    </xf>
    <xf numFmtId="9" fontId="4" fillId="2" borderId="3" xfId="0" applyNumberFormat="1" applyFont="1" applyFill="1" applyBorder="1" applyAlignment="1">
      <alignment horizontal="center" vertical="top"/>
    </xf>
    <xf numFmtId="0" fontId="4" fillId="2" borderId="3" xfId="0" applyFont="1" applyFill="1" applyBorder="1" applyAlignment="1">
      <alignment vertical="top"/>
    </xf>
    <xf numFmtId="0" fontId="34" fillId="0" borderId="5" xfId="0" applyFont="1" applyBorder="1" applyAlignment="1">
      <alignment horizontal="center" vertical="top"/>
    </xf>
    <xf numFmtId="9" fontId="19" fillId="0" borderId="3" xfId="8" applyNumberFormat="1" applyFont="1" applyBorder="1" applyAlignment="1">
      <alignment horizontal="center" vertical="center" wrapText="1"/>
    </xf>
    <xf numFmtId="166" fontId="15" fillId="0" borderId="7" xfId="2" applyFont="1" applyFill="1" applyBorder="1" applyAlignment="1">
      <alignment vertical="top"/>
    </xf>
    <xf numFmtId="0" fontId="31" fillId="0" borderId="5" xfId="0" applyFont="1" applyBorder="1" applyAlignment="1">
      <alignment horizontal="center" vertical="top"/>
    </xf>
    <xf numFmtId="0" fontId="31" fillId="0" borderId="3" xfId="0" applyFont="1" applyBorder="1" applyAlignment="1">
      <alignment vertical="top" wrapText="1"/>
    </xf>
    <xf numFmtId="9" fontId="33" fillId="0" borderId="3" xfId="0" applyNumberFormat="1" applyFont="1" applyBorder="1" applyAlignment="1">
      <alignment horizontal="center" vertical="top" wrapText="1"/>
    </xf>
    <xf numFmtId="166" fontId="20" fillId="2" borderId="3" xfId="2" applyFont="1" applyFill="1" applyBorder="1" applyAlignment="1">
      <alignment horizontal="left" vertical="top" wrapText="1"/>
    </xf>
    <xf numFmtId="165" fontId="20" fillId="0" borderId="3" xfId="5" applyNumberFormat="1" applyFont="1" applyFill="1" applyBorder="1" applyAlignment="1">
      <alignment horizontal="left" vertical="top" wrapText="1"/>
    </xf>
    <xf numFmtId="165" fontId="20" fillId="0" borderId="7" xfId="5" applyNumberFormat="1" applyFont="1" applyFill="1" applyBorder="1" applyAlignment="1">
      <alignment horizontal="left" vertical="top" wrapText="1"/>
    </xf>
    <xf numFmtId="9" fontId="6" fillId="2" borderId="3" xfId="0" applyNumberFormat="1" applyFont="1" applyFill="1" applyBorder="1" applyAlignment="1">
      <alignment horizontal="center" vertical="top"/>
    </xf>
    <xf numFmtId="166" fontId="17" fillId="2" borderId="3" xfId="2" applyFont="1" applyFill="1" applyBorder="1" applyAlignment="1">
      <alignment vertical="top"/>
    </xf>
    <xf numFmtId="166" fontId="6" fillId="2" borderId="3" xfId="2" applyFont="1" applyFill="1" applyBorder="1" applyAlignment="1">
      <alignment vertical="top"/>
    </xf>
    <xf numFmtId="0" fontId="6" fillId="2" borderId="3" xfId="0" applyFont="1" applyFill="1" applyBorder="1" applyAlignment="1">
      <alignment vertical="top"/>
    </xf>
    <xf numFmtId="9" fontId="6" fillId="0" borderId="33" xfId="0" applyNumberFormat="1" applyFont="1" applyBorder="1" applyAlignment="1">
      <alignment horizontal="center" vertical="top" wrapText="1"/>
    </xf>
    <xf numFmtId="166" fontId="17" fillId="3" borderId="33" xfId="2" applyFont="1" applyFill="1" applyBorder="1" applyAlignment="1">
      <alignment horizontal="left" vertical="top" wrapText="1"/>
    </xf>
    <xf numFmtId="9" fontId="17" fillId="0" borderId="33" xfId="2" applyNumberFormat="1" applyFont="1" applyFill="1" applyBorder="1" applyAlignment="1">
      <alignment horizontal="center" vertical="top" wrapText="1"/>
    </xf>
    <xf numFmtId="166" fontId="17" fillId="0" borderId="33" xfId="0" applyNumberFormat="1" applyFont="1" applyBorder="1" applyAlignment="1">
      <alignment horizontal="left" vertical="top" wrapText="1"/>
    </xf>
    <xf numFmtId="0" fontId="19" fillId="0" borderId="8" xfId="8" applyFont="1" applyBorder="1" applyAlignment="1">
      <alignment horizontal="left" vertical="top" wrapText="1"/>
    </xf>
    <xf numFmtId="165" fontId="19" fillId="0" borderId="3" xfId="5" applyNumberFormat="1" applyFont="1" applyFill="1" applyBorder="1" applyAlignment="1">
      <alignment horizontal="left" vertical="top" wrapText="1"/>
    </xf>
    <xf numFmtId="165" fontId="19" fillId="0" borderId="7" xfId="5" applyNumberFormat="1" applyFont="1" applyFill="1" applyBorder="1" applyAlignment="1">
      <alignment horizontal="left" vertical="top" wrapText="1"/>
    </xf>
    <xf numFmtId="166" fontId="6" fillId="2" borderId="13" xfId="2" applyFont="1" applyFill="1" applyBorder="1" applyAlignment="1">
      <alignment vertical="top"/>
    </xf>
    <xf numFmtId="9" fontId="6" fillId="2" borderId="13" xfId="0" applyNumberFormat="1" applyFont="1" applyFill="1" applyBorder="1" applyAlignment="1">
      <alignment horizontal="center" vertical="top"/>
    </xf>
    <xf numFmtId="0" fontId="6" fillId="2" borderId="13" xfId="0" applyFont="1" applyFill="1" applyBorder="1" applyAlignment="1">
      <alignment vertical="top"/>
    </xf>
    <xf numFmtId="165" fontId="6" fillId="3" borderId="33" xfId="2" applyNumberFormat="1" applyFont="1" applyFill="1" applyBorder="1" applyAlignment="1">
      <alignment horizontal="left" vertical="top" wrapText="1"/>
    </xf>
    <xf numFmtId="0" fontId="6" fillId="3" borderId="35" xfId="0" applyFont="1" applyFill="1" applyBorder="1" applyAlignment="1">
      <alignment horizontal="left" vertical="top" wrapText="1"/>
    </xf>
    <xf numFmtId="0" fontId="19" fillId="0" borderId="3" xfId="8" applyFont="1" applyBorder="1" applyAlignment="1">
      <alignment horizontal="left" vertical="top" wrapText="1"/>
    </xf>
    <xf numFmtId="166" fontId="6" fillId="3" borderId="33" xfId="2" applyFont="1" applyFill="1" applyBorder="1" applyAlignment="1">
      <alignment horizontal="left" vertical="top" wrapText="1"/>
    </xf>
    <xf numFmtId="0" fontId="15" fillId="0" borderId="53" xfId="0" applyFont="1" applyBorder="1" applyAlignment="1">
      <alignment horizontal="center" vertical="top"/>
    </xf>
    <xf numFmtId="0" fontId="15" fillId="0" borderId="23" xfId="0" applyFont="1" applyBorder="1" applyAlignment="1">
      <alignment vertical="top" wrapText="1"/>
    </xf>
    <xf numFmtId="0" fontId="19" fillId="0" borderId="22" xfId="8" applyFont="1" applyBorder="1" applyAlignment="1">
      <alignment horizontal="left" vertical="top" wrapText="1"/>
    </xf>
    <xf numFmtId="0" fontId="19" fillId="0" borderId="23" xfId="8" quotePrefix="1" applyFont="1" applyBorder="1" applyAlignment="1">
      <alignment horizontal="left" vertical="top" wrapText="1"/>
    </xf>
    <xf numFmtId="0" fontId="19" fillId="0" borderId="23" xfId="8" applyFont="1" applyBorder="1" applyAlignment="1">
      <alignment horizontal="center" vertical="top" wrapText="1"/>
    </xf>
    <xf numFmtId="166" fontId="19" fillId="2" borderId="23" xfId="2" applyFont="1" applyFill="1" applyBorder="1" applyAlignment="1">
      <alignment horizontal="left" vertical="top" wrapText="1"/>
    </xf>
    <xf numFmtId="166" fontId="6" fillId="2" borderId="30" xfId="2" applyFont="1" applyFill="1" applyBorder="1" applyAlignment="1">
      <alignment vertical="top"/>
    </xf>
    <xf numFmtId="9" fontId="6" fillId="2" borderId="30" xfId="0" applyNumberFormat="1" applyFont="1" applyFill="1" applyBorder="1" applyAlignment="1">
      <alignment horizontal="center" vertical="top"/>
    </xf>
    <xf numFmtId="0" fontId="6" fillId="2" borderId="30" xfId="0" applyFont="1" applyFill="1" applyBorder="1" applyAlignment="1">
      <alignment vertical="top"/>
    </xf>
    <xf numFmtId="0" fontId="9" fillId="0" borderId="54" xfId="0" applyFont="1" applyBorder="1" applyAlignment="1">
      <alignment horizontal="center"/>
    </xf>
    <xf numFmtId="0" fontId="9" fillId="0" borderId="55" xfId="0" applyFont="1" applyBorder="1"/>
    <xf numFmtId="0" fontId="23" fillId="0" borderId="55" xfId="0" applyFont="1" applyBorder="1" applyAlignment="1">
      <alignment wrapText="1"/>
    </xf>
    <xf numFmtId="0" fontId="9" fillId="0" borderId="23" xfId="0" applyFont="1" applyBorder="1" applyAlignment="1">
      <alignment horizontal="center" vertical="center"/>
    </xf>
    <xf numFmtId="166" fontId="9" fillId="0" borderId="23" xfId="2" applyFont="1" applyFill="1" applyBorder="1" applyAlignment="1">
      <alignment horizontal="right" vertical="top" wrapText="1"/>
    </xf>
    <xf numFmtId="0" fontId="17" fillId="0" borderId="23" xfId="0" applyFont="1" applyBorder="1" applyAlignment="1">
      <alignment horizontal="center" vertical="top"/>
    </xf>
    <xf numFmtId="166" fontId="17" fillId="0" borderId="23" xfId="2" applyFont="1" applyFill="1" applyBorder="1" applyAlignment="1">
      <alignment horizontal="left" vertical="top" wrapText="1"/>
    </xf>
    <xf numFmtId="0" fontId="9" fillId="0" borderId="23" xfId="0" applyFont="1" applyBorder="1"/>
    <xf numFmtId="166" fontId="17" fillId="0" borderId="23" xfId="2" applyFont="1" applyFill="1" applyBorder="1" applyAlignment="1">
      <alignment horizontal="left" vertical="center" wrapText="1"/>
    </xf>
    <xf numFmtId="9" fontId="17" fillId="0" borderId="23" xfId="0" applyNumberFormat="1" applyFont="1" applyBorder="1" applyAlignment="1">
      <alignment horizontal="center" vertical="center" wrapText="1"/>
    </xf>
    <xf numFmtId="9" fontId="17" fillId="2" borderId="23" xfId="0" applyNumberFormat="1" applyFont="1" applyFill="1" applyBorder="1" applyAlignment="1">
      <alignment horizontal="center" vertical="center" wrapText="1"/>
    </xf>
    <xf numFmtId="166" fontId="9" fillId="2" borderId="23" xfId="2" applyFont="1" applyFill="1" applyBorder="1" applyAlignment="1">
      <alignment horizontal="left" vertical="center" wrapText="1"/>
    </xf>
    <xf numFmtId="9" fontId="9" fillId="2" borderId="23" xfId="0" applyNumberFormat="1" applyFont="1" applyFill="1" applyBorder="1" applyAlignment="1">
      <alignment horizontal="center" vertical="center" wrapText="1"/>
    </xf>
    <xf numFmtId="0" fontId="9" fillId="2" borderId="22" xfId="0" applyFont="1" applyFill="1" applyBorder="1" applyAlignment="1">
      <alignment vertical="center"/>
    </xf>
    <xf numFmtId="9" fontId="9" fillId="0" borderId="23" xfId="2" applyNumberFormat="1" applyFont="1" applyFill="1" applyBorder="1" applyAlignment="1">
      <alignment horizontal="center" vertical="center" wrapText="1"/>
    </xf>
    <xf numFmtId="10" fontId="9" fillId="0" borderId="23" xfId="2" applyNumberFormat="1" applyFont="1" applyFill="1" applyBorder="1" applyAlignment="1">
      <alignment horizontal="center" vertical="center" wrapText="1"/>
    </xf>
    <xf numFmtId="166" fontId="16" fillId="2" borderId="55" xfId="0" applyNumberFormat="1" applyFont="1" applyFill="1" applyBorder="1" applyAlignment="1">
      <alignment vertical="center"/>
    </xf>
    <xf numFmtId="10" fontId="9" fillId="2" borderId="55" xfId="0" applyNumberFormat="1" applyFont="1" applyFill="1" applyBorder="1" applyAlignment="1">
      <alignment vertical="center"/>
    </xf>
    <xf numFmtId="9" fontId="7" fillId="2" borderId="3" xfId="0" applyNumberFormat="1" applyFont="1" applyFill="1" applyBorder="1" applyAlignment="1">
      <alignment horizontal="center" vertical="center"/>
    </xf>
    <xf numFmtId="0" fontId="9" fillId="3" borderId="56" xfId="0" applyFont="1" applyFill="1" applyBorder="1"/>
    <xf numFmtId="0" fontId="3" fillId="0" borderId="57" xfId="0" applyFont="1" applyBorder="1"/>
    <xf numFmtId="0" fontId="9" fillId="0" borderId="17" xfId="0" applyFont="1" applyBorder="1" applyAlignment="1">
      <alignment horizontal="right"/>
    </xf>
    <xf numFmtId="0" fontId="9" fillId="0" borderId="18" xfId="0" applyFont="1" applyBorder="1" applyAlignment="1">
      <alignment horizontal="right"/>
    </xf>
    <xf numFmtId="0" fontId="9" fillId="0" borderId="8" xfId="0" applyFont="1" applyBorder="1" applyAlignment="1">
      <alignment horizontal="right"/>
    </xf>
    <xf numFmtId="10" fontId="9" fillId="0" borderId="3" xfId="3" applyNumberFormat="1" applyFont="1" applyBorder="1" applyAlignment="1">
      <alignment horizontal="center" vertical="center"/>
    </xf>
    <xf numFmtId="3" fontId="9" fillId="3" borderId="3" xfId="0" applyNumberFormat="1" applyFont="1" applyFill="1" applyBorder="1" applyAlignment="1">
      <alignment horizontal="center" vertical="center"/>
    </xf>
    <xf numFmtId="9" fontId="9" fillId="0" borderId="14" xfId="2" applyNumberFormat="1" applyFont="1" applyFill="1" applyBorder="1" applyAlignment="1">
      <alignment horizontal="left" vertical="top" wrapText="1"/>
    </xf>
    <xf numFmtId="166" fontId="9" fillId="0" borderId="14" xfId="0" applyNumberFormat="1" applyFont="1" applyBorder="1" applyAlignment="1">
      <alignment horizontal="left" vertical="top" wrapText="1"/>
    </xf>
    <xf numFmtId="0" fontId="9" fillId="0" borderId="14" xfId="0" applyFont="1" applyBorder="1" applyAlignment="1">
      <alignment horizontal="left" vertical="top" wrapText="1"/>
    </xf>
    <xf numFmtId="2" fontId="9" fillId="0" borderId="14" xfId="0" applyNumberFormat="1" applyFont="1" applyBorder="1" applyAlignment="1">
      <alignment horizontal="center" vertical="top" wrapText="1"/>
    </xf>
    <xf numFmtId="0" fontId="9" fillId="3" borderId="6" xfId="0" applyFont="1" applyFill="1" applyBorder="1"/>
    <xf numFmtId="171" fontId="9" fillId="0" borderId="14" xfId="0" applyNumberFormat="1" applyFont="1" applyBorder="1" applyAlignment="1">
      <alignment horizontal="center" vertical="top" wrapText="1"/>
    </xf>
    <xf numFmtId="0" fontId="9" fillId="3" borderId="3" xfId="0" applyFont="1" applyFill="1" applyBorder="1" applyAlignment="1">
      <alignment horizontal="center"/>
    </xf>
    <xf numFmtId="9" fontId="9" fillId="0" borderId="41" xfId="2" applyNumberFormat="1" applyFont="1" applyFill="1" applyBorder="1" applyAlignment="1">
      <alignment horizontal="left" vertical="top" wrapText="1"/>
    </xf>
    <xf numFmtId="0" fontId="9" fillId="3" borderId="58" xfId="0" applyFont="1" applyFill="1" applyBorder="1"/>
    <xf numFmtId="0" fontId="9" fillId="0" borderId="17" xfId="0" applyFont="1" applyBorder="1" applyAlignment="1">
      <alignment horizontal="right"/>
    </xf>
    <xf numFmtId="0" fontId="9" fillId="0" borderId="18" xfId="0" applyFont="1" applyBorder="1" applyAlignment="1">
      <alignment horizontal="right"/>
    </xf>
    <xf numFmtId="0" fontId="10" fillId="0" borderId="18" xfId="0" applyFont="1" applyBorder="1" applyAlignment="1">
      <alignment horizontal="left" vertical="top" wrapText="1"/>
    </xf>
    <xf numFmtId="166" fontId="9" fillId="0" borderId="18" xfId="0" applyNumberFormat="1" applyFont="1" applyBorder="1" applyAlignment="1">
      <alignment horizontal="right"/>
    </xf>
    <xf numFmtId="0" fontId="9" fillId="2" borderId="18" xfId="0" applyFont="1" applyFill="1" applyBorder="1" applyAlignment="1">
      <alignment horizontal="right"/>
    </xf>
    <xf numFmtId="166" fontId="4" fillId="0" borderId="18" xfId="0" applyNumberFormat="1" applyFont="1" applyBorder="1"/>
    <xf numFmtId="0" fontId="4" fillId="2" borderId="29" xfId="0" applyFont="1" applyFill="1" applyBorder="1" applyAlignment="1">
      <alignment horizontal="center" vertical="top"/>
    </xf>
    <xf numFmtId="0" fontId="7" fillId="2" borderId="59" xfId="0" applyFont="1" applyFill="1" applyBorder="1" applyAlignment="1">
      <alignment horizontal="left" vertical="top" wrapText="1"/>
    </xf>
    <xf numFmtId="0" fontId="20" fillId="0" borderId="11" xfId="0" applyFont="1" applyBorder="1" applyAlignment="1">
      <alignment horizontal="left" vertical="top" wrapText="1"/>
    </xf>
    <xf numFmtId="0" fontId="7" fillId="2" borderId="60" xfId="0" applyFont="1" applyFill="1" applyBorder="1" applyAlignment="1">
      <alignment horizontal="left" vertical="top" wrapText="1"/>
    </xf>
    <xf numFmtId="0" fontId="4" fillId="0" borderId="14" xfId="0" applyFont="1" applyBorder="1" applyAlignment="1">
      <alignment horizontal="left" vertical="top"/>
    </xf>
    <xf numFmtId="166" fontId="9" fillId="2" borderId="14" xfId="2" applyFont="1" applyFill="1" applyBorder="1" applyAlignment="1">
      <alignment horizontal="left" vertical="top"/>
    </xf>
    <xf numFmtId="9" fontId="4" fillId="0" borderId="14" xfId="0" applyNumberFormat="1" applyFont="1" applyBorder="1" applyAlignment="1">
      <alignment horizontal="center" vertical="top" wrapText="1"/>
    </xf>
    <xf numFmtId="166" fontId="4" fillId="0" borderId="14" xfId="2" applyFont="1" applyFill="1" applyBorder="1" applyAlignment="1">
      <alignment horizontal="left" vertical="top"/>
    </xf>
    <xf numFmtId="166" fontId="9" fillId="0" borderId="14" xfId="2" applyFont="1" applyFill="1" applyBorder="1" applyAlignment="1">
      <alignment horizontal="left" vertical="top"/>
    </xf>
    <xf numFmtId="2" fontId="9" fillId="3" borderId="13" xfId="0" applyNumberFormat="1" applyFont="1" applyFill="1" applyBorder="1" applyAlignment="1">
      <alignment horizontal="center" vertical="top"/>
    </xf>
    <xf numFmtId="9" fontId="4" fillId="2" borderId="14" xfId="0" applyNumberFormat="1" applyFont="1" applyFill="1" applyBorder="1" applyAlignment="1">
      <alignment horizontal="center" vertical="top"/>
    </xf>
    <xf numFmtId="166" fontId="4" fillId="2" borderId="14" xfId="2" applyFont="1" applyFill="1" applyBorder="1" applyAlignment="1">
      <alignment horizontal="left" vertical="top"/>
    </xf>
    <xf numFmtId="0" fontId="4" fillId="2" borderId="14" xfId="0" applyFont="1" applyFill="1" applyBorder="1" applyAlignment="1">
      <alignment horizontal="left" vertical="top"/>
    </xf>
    <xf numFmtId="166" fontId="4" fillId="3" borderId="14" xfId="2" applyFont="1" applyFill="1" applyBorder="1" applyAlignment="1">
      <alignment horizontal="left" vertical="top" wrapText="1"/>
    </xf>
    <xf numFmtId="166" fontId="4" fillId="0" borderId="14" xfId="0" applyNumberFormat="1" applyFont="1" applyBorder="1" applyAlignment="1">
      <alignment horizontal="left" vertical="top" wrapText="1"/>
    </xf>
    <xf numFmtId="2" fontId="4" fillId="0" borderId="14" xfId="0" applyNumberFormat="1" applyFont="1" applyBorder="1" applyAlignment="1">
      <alignment horizontal="center" vertical="top" wrapText="1"/>
    </xf>
    <xf numFmtId="0" fontId="4" fillId="3" borderId="6" xfId="0" applyFont="1" applyFill="1" applyBorder="1" applyAlignment="1">
      <alignment horizontal="left" vertical="top" wrapText="1"/>
    </xf>
    <xf numFmtId="0" fontId="4" fillId="3" borderId="28" xfId="0" applyFont="1" applyFill="1" applyBorder="1" applyAlignment="1">
      <alignment horizontal="center" vertical="top"/>
    </xf>
    <xf numFmtId="0" fontId="16" fillId="3" borderId="13" xfId="0" applyFont="1" applyFill="1" applyBorder="1" applyAlignment="1">
      <alignment horizontal="left" vertical="top" wrapText="1"/>
    </xf>
    <xf numFmtId="0" fontId="16" fillId="0" borderId="13" xfId="8" applyFont="1" applyBorder="1" applyAlignment="1">
      <alignment vertical="top" wrapText="1"/>
    </xf>
    <xf numFmtId="0" fontId="16" fillId="0" borderId="3" xfId="8" applyFont="1" applyBorder="1" applyAlignment="1">
      <alignment vertical="top" wrapText="1"/>
    </xf>
    <xf numFmtId="9" fontId="9" fillId="3" borderId="14" xfId="0" applyNumberFormat="1" applyFont="1" applyFill="1" applyBorder="1" applyAlignment="1">
      <alignment horizontal="center" vertical="top"/>
    </xf>
    <xf numFmtId="172" fontId="16" fillId="2" borderId="13" xfId="0" applyNumberFormat="1" applyFont="1" applyFill="1" applyBorder="1" applyAlignment="1">
      <alignment horizontal="left" vertical="top"/>
    </xf>
    <xf numFmtId="166" fontId="12" fillId="2" borderId="33" xfId="2" applyFont="1" applyFill="1" applyBorder="1" applyAlignment="1">
      <alignment horizontal="left" vertical="top" wrapText="1"/>
    </xf>
    <xf numFmtId="0" fontId="4" fillId="3" borderId="14" xfId="0" applyFont="1" applyFill="1" applyBorder="1" applyAlignment="1">
      <alignment horizontal="center" vertical="top"/>
    </xf>
    <xf numFmtId="0" fontId="9" fillId="2" borderId="14" xfId="0" applyFont="1" applyFill="1" applyBorder="1" applyAlignment="1">
      <alignment horizontal="left" vertical="top"/>
    </xf>
    <xf numFmtId="166" fontId="17" fillId="2" borderId="41" xfId="0" applyNumberFormat="1" applyFont="1" applyFill="1" applyBorder="1" applyAlignment="1">
      <alignment horizontal="left" vertical="top"/>
    </xf>
    <xf numFmtId="0" fontId="9" fillId="2" borderId="41" xfId="0" applyFont="1" applyFill="1" applyBorder="1" applyAlignment="1">
      <alignment horizontal="left" vertical="top"/>
    </xf>
    <xf numFmtId="0" fontId="4" fillId="3" borderId="14" xfId="3" applyNumberFormat="1" applyFont="1" applyFill="1" applyBorder="1" applyAlignment="1">
      <alignment horizontal="center" vertical="top"/>
    </xf>
    <xf numFmtId="166" fontId="4" fillId="3" borderId="14" xfId="0" applyNumberFormat="1" applyFont="1" applyFill="1" applyBorder="1" applyAlignment="1">
      <alignment horizontal="left" vertical="top"/>
    </xf>
    <xf numFmtId="2" fontId="4" fillId="3" borderId="14" xfId="0" applyNumberFormat="1" applyFont="1" applyFill="1" applyBorder="1" applyAlignment="1">
      <alignment horizontal="left" vertical="top"/>
    </xf>
    <xf numFmtId="0" fontId="9" fillId="3" borderId="12" xfId="0" applyFont="1" applyFill="1" applyBorder="1" applyAlignment="1">
      <alignment horizontal="left" vertical="top"/>
    </xf>
    <xf numFmtId="0" fontId="4" fillId="0" borderId="28" xfId="0" applyFont="1" applyBorder="1" applyAlignment="1">
      <alignment horizontal="center" vertical="top" wrapText="1"/>
    </xf>
    <xf numFmtId="0" fontId="10" fillId="0" borderId="13" xfId="0" quotePrefix="1" applyFont="1" applyBorder="1" applyAlignment="1">
      <alignment vertical="top" wrapText="1"/>
    </xf>
    <xf numFmtId="0" fontId="10" fillId="0" borderId="13" xfId="8" applyFont="1" applyBorder="1" applyAlignment="1">
      <alignment horizontal="left" vertical="center" wrapText="1"/>
    </xf>
    <xf numFmtId="0" fontId="10" fillId="0" borderId="14" xfId="8" quotePrefix="1" applyFont="1" applyBorder="1" applyAlignment="1">
      <alignment horizontal="left" vertical="top" wrapText="1"/>
    </xf>
    <xf numFmtId="9" fontId="35" fillId="0" borderId="11" xfId="0" applyNumberFormat="1" applyFont="1" applyBorder="1" applyAlignment="1">
      <alignment horizontal="center" vertical="top" wrapText="1"/>
    </xf>
    <xf numFmtId="172" fontId="36" fillId="2" borderId="11" xfId="0" applyNumberFormat="1" applyFont="1" applyFill="1" applyBorder="1" applyAlignment="1">
      <alignment horizontal="center" vertical="center"/>
    </xf>
    <xf numFmtId="166" fontId="6" fillId="0" borderId="11" xfId="0" applyNumberFormat="1" applyFont="1" applyBorder="1" applyAlignment="1">
      <alignment horizontal="center" vertical="center" wrapText="1"/>
    </xf>
    <xf numFmtId="166" fontId="12" fillId="2" borderId="32" xfId="2" applyFont="1" applyFill="1" applyBorder="1" applyAlignment="1">
      <alignment horizontal="center" vertical="center" wrapText="1"/>
    </xf>
    <xf numFmtId="165" fontId="10" fillId="2" borderId="11" xfId="5" applyNumberFormat="1" applyFont="1" applyFill="1" applyBorder="1" applyAlignment="1">
      <alignment horizontal="center" vertical="center" wrapText="1"/>
    </xf>
    <xf numFmtId="9" fontId="4" fillId="2" borderId="30" xfId="0" applyNumberFormat="1" applyFont="1" applyFill="1" applyBorder="1" applyAlignment="1">
      <alignment horizontal="center" vertical="top"/>
    </xf>
    <xf numFmtId="165" fontId="10" fillId="2" borderId="61" xfId="5" applyNumberFormat="1" applyFont="1" applyFill="1" applyBorder="1" applyAlignment="1">
      <alignment horizontal="center" vertical="top" wrapText="1"/>
    </xf>
    <xf numFmtId="166" fontId="4" fillId="0" borderId="30" xfId="0" applyNumberFormat="1" applyFont="1" applyBorder="1" applyAlignment="1">
      <alignment horizontal="left" vertical="top" wrapText="1"/>
    </xf>
    <xf numFmtId="9" fontId="6" fillId="0" borderId="11" xfId="0" applyNumberFormat="1" applyFont="1" applyBorder="1" applyAlignment="1">
      <alignment horizontal="center" vertical="center" wrapText="1"/>
    </xf>
    <xf numFmtId="2" fontId="4" fillId="0" borderId="30" xfId="0" applyNumberFormat="1" applyFont="1" applyBorder="1" applyAlignment="1">
      <alignment horizontal="center" vertical="top" wrapText="1"/>
    </xf>
    <xf numFmtId="0" fontId="12" fillId="0" borderId="3" xfId="8" quotePrefix="1" applyFont="1" applyBorder="1" applyAlignment="1">
      <alignment vertical="top" wrapText="1"/>
    </xf>
    <xf numFmtId="0" fontId="36" fillId="0" borderId="14" xfId="8" applyFont="1" applyBorder="1" applyAlignment="1">
      <alignment horizontal="center" vertical="top" wrapText="1"/>
    </xf>
    <xf numFmtId="172" fontId="36" fillId="2" borderId="14" xfId="0" applyNumberFormat="1" applyFont="1" applyFill="1" applyBorder="1" applyAlignment="1">
      <alignment horizontal="center" vertical="center"/>
    </xf>
    <xf numFmtId="166" fontId="6" fillId="0" borderId="30" xfId="0" applyNumberFormat="1" applyFont="1" applyBorder="1" applyAlignment="1">
      <alignment horizontal="center" vertical="center" wrapText="1"/>
    </xf>
    <xf numFmtId="166" fontId="12" fillId="2" borderId="30" xfId="2" applyFont="1" applyFill="1" applyBorder="1" applyAlignment="1">
      <alignment horizontal="center" vertical="center" wrapText="1"/>
    </xf>
    <xf numFmtId="165" fontId="10" fillId="2" borderId="30" xfId="5" applyNumberFormat="1" applyFont="1" applyFill="1" applyBorder="1" applyAlignment="1">
      <alignment horizontal="center" vertical="center" wrapText="1"/>
    </xf>
    <xf numFmtId="165" fontId="10" fillId="2" borderId="62" xfId="5" applyNumberFormat="1" applyFont="1" applyFill="1" applyBorder="1" applyAlignment="1">
      <alignment horizontal="center" vertical="top" wrapText="1"/>
    </xf>
    <xf numFmtId="166" fontId="4" fillId="3" borderId="30" xfId="2" applyFont="1" applyFill="1" applyBorder="1" applyAlignment="1">
      <alignment horizontal="center" vertical="center" wrapText="1"/>
    </xf>
    <xf numFmtId="9" fontId="6" fillId="0" borderId="30" xfId="0" applyNumberFormat="1" applyFont="1" applyBorder="1" applyAlignment="1">
      <alignment horizontal="center" vertical="center" wrapText="1"/>
    </xf>
    <xf numFmtId="10" fontId="4" fillId="0" borderId="33" xfId="0" applyNumberFormat="1" applyFont="1" applyBorder="1" applyAlignment="1">
      <alignment horizontal="center" vertical="top" wrapText="1"/>
    </xf>
    <xf numFmtId="0" fontId="16" fillId="0" borderId="13" xfId="8" applyFont="1" applyBorder="1" applyAlignment="1">
      <alignment horizontal="left" vertical="center" wrapText="1"/>
    </xf>
    <xf numFmtId="0" fontId="7" fillId="0" borderId="14" xfId="8" applyFont="1" applyBorder="1" applyAlignment="1">
      <alignment vertical="top" wrapText="1"/>
    </xf>
    <xf numFmtId="172" fontId="37" fillId="2" borderId="14" xfId="0" applyNumberFormat="1" applyFont="1" applyFill="1" applyBorder="1" applyAlignment="1">
      <alignment horizontal="center" vertical="center"/>
    </xf>
    <xf numFmtId="166" fontId="12" fillId="2" borderId="34" xfId="2" applyFont="1" applyFill="1" applyBorder="1" applyAlignment="1">
      <alignment horizontal="left" vertical="top" wrapText="1"/>
    </xf>
    <xf numFmtId="166" fontId="12" fillId="2" borderId="14" xfId="2" applyFont="1" applyFill="1" applyBorder="1" applyAlignment="1">
      <alignment horizontal="left" vertical="top" wrapText="1"/>
    </xf>
    <xf numFmtId="166" fontId="12" fillId="2" borderId="14" xfId="2" applyFont="1" applyFill="1" applyBorder="1" applyAlignment="1">
      <alignment horizontal="center" vertical="center" wrapText="1"/>
    </xf>
    <xf numFmtId="165" fontId="10" fillId="2" borderId="41" xfId="5" applyNumberFormat="1" applyFont="1" applyFill="1" applyBorder="1" applyAlignment="1">
      <alignment horizontal="center" vertical="top"/>
    </xf>
    <xf numFmtId="0" fontId="4" fillId="2" borderId="14" xfId="0" applyFont="1" applyFill="1" applyBorder="1" applyAlignment="1">
      <alignment horizontal="left" vertical="top" wrapText="1"/>
    </xf>
    <xf numFmtId="165" fontId="10" fillId="2" borderId="41" xfId="5" applyNumberFormat="1" applyFont="1" applyFill="1" applyBorder="1" applyAlignment="1">
      <alignment horizontal="center" vertical="top" wrapText="1"/>
    </xf>
    <xf numFmtId="0" fontId="9" fillId="3" borderId="5" xfId="0" applyFont="1" applyFill="1" applyBorder="1" applyAlignment="1">
      <alignment horizontal="center" vertical="top"/>
    </xf>
    <xf numFmtId="0" fontId="9" fillId="3" borderId="13" xfId="0" quotePrefix="1" applyFont="1" applyFill="1" applyBorder="1" applyAlignment="1">
      <alignment vertical="top" wrapText="1"/>
    </xf>
    <xf numFmtId="0" fontId="19" fillId="0" borderId="3" xfId="8" applyFont="1" applyBorder="1" applyAlignment="1">
      <alignment vertical="top" wrapText="1"/>
    </xf>
    <xf numFmtId="0" fontId="19" fillId="0" borderId="14" xfId="8" applyFont="1" applyBorder="1" applyAlignment="1">
      <alignment vertical="top" wrapText="1"/>
    </xf>
    <xf numFmtId="172" fontId="36" fillId="2" borderId="14" xfId="0" applyNumberFormat="1" applyFont="1" applyFill="1" applyBorder="1" applyAlignment="1">
      <alignment horizontal="left" vertical="top"/>
    </xf>
    <xf numFmtId="166" fontId="6" fillId="3" borderId="14" xfId="2" applyFont="1" applyFill="1" applyBorder="1" applyAlignment="1">
      <alignment horizontal="left" vertical="top"/>
    </xf>
    <xf numFmtId="166" fontId="12" fillId="2" borderId="14" xfId="2" applyFont="1" applyFill="1" applyBorder="1" applyAlignment="1">
      <alignment horizontal="left" vertical="center" wrapText="1"/>
    </xf>
    <xf numFmtId="0" fontId="4" fillId="3" borderId="14" xfId="0" applyFont="1" applyFill="1" applyBorder="1" applyAlignment="1">
      <alignment horizontal="center" vertical="center"/>
    </xf>
    <xf numFmtId="166" fontId="6" fillId="3" borderId="14" xfId="2" applyFont="1" applyFill="1" applyBorder="1" applyAlignment="1">
      <alignment horizontal="left" vertical="center"/>
    </xf>
    <xf numFmtId="166" fontId="6" fillId="2" borderId="14" xfId="2" applyFont="1" applyFill="1" applyBorder="1" applyAlignment="1">
      <alignment horizontal="left" vertical="center"/>
    </xf>
    <xf numFmtId="0" fontId="6" fillId="2" borderId="14" xfId="0" applyFont="1" applyFill="1" applyBorder="1" applyAlignment="1">
      <alignment horizontal="left" vertical="top"/>
    </xf>
    <xf numFmtId="166" fontId="4" fillId="3" borderId="14" xfId="2" applyFont="1" applyFill="1" applyBorder="1" applyAlignment="1">
      <alignment horizontal="left" vertical="center" wrapText="1"/>
    </xf>
    <xf numFmtId="166" fontId="4" fillId="3" borderId="14" xfId="0" applyNumberFormat="1" applyFont="1" applyFill="1" applyBorder="1" applyAlignment="1">
      <alignment horizontal="left" vertical="center" wrapText="1"/>
    </xf>
    <xf numFmtId="9" fontId="4" fillId="3" borderId="14" xfId="0" applyNumberFormat="1" applyFont="1" applyFill="1" applyBorder="1" applyAlignment="1">
      <alignment horizontal="center" vertical="center"/>
    </xf>
    <xf numFmtId="10" fontId="4" fillId="3" borderId="14" xfId="0" applyNumberFormat="1" applyFont="1" applyFill="1" applyBorder="1" applyAlignment="1">
      <alignment horizontal="center" vertical="center" wrapText="1"/>
    </xf>
    <xf numFmtId="0" fontId="9" fillId="3" borderId="10" xfId="0" applyFont="1" applyFill="1" applyBorder="1" applyAlignment="1">
      <alignment horizontal="center" vertical="top"/>
    </xf>
    <xf numFmtId="0" fontId="19" fillId="0" borderId="13" xfId="8" applyFont="1" applyBorder="1" applyAlignment="1">
      <alignment vertical="top" wrapText="1"/>
    </xf>
    <xf numFmtId="0" fontId="36" fillId="0" borderId="13" xfId="8" applyFont="1" applyBorder="1" applyAlignment="1">
      <alignment horizontal="center" vertical="center" wrapText="1"/>
    </xf>
    <xf numFmtId="166" fontId="36" fillId="2" borderId="13" xfId="0" applyNumberFormat="1" applyFont="1" applyFill="1" applyBorder="1" applyAlignment="1">
      <alignment horizontal="left" vertical="center"/>
    </xf>
    <xf numFmtId="166" fontId="12" fillId="2" borderId="3" xfId="2" applyFont="1" applyFill="1" applyBorder="1" applyAlignment="1">
      <alignment horizontal="left" vertical="top" wrapText="1"/>
    </xf>
    <xf numFmtId="166" fontId="12" fillId="2" borderId="3" xfId="2" applyFont="1" applyFill="1" applyBorder="1" applyAlignment="1">
      <alignment horizontal="left" vertical="center" wrapText="1"/>
    </xf>
    <xf numFmtId="0" fontId="4" fillId="3" borderId="3" xfId="0" applyFont="1" applyFill="1" applyBorder="1" applyAlignment="1">
      <alignment horizontal="center" vertical="center"/>
    </xf>
    <xf numFmtId="166" fontId="6" fillId="3" borderId="3" xfId="2" applyFont="1" applyFill="1" applyBorder="1" applyAlignment="1">
      <alignment horizontal="left" vertical="center"/>
    </xf>
    <xf numFmtId="166" fontId="6" fillId="2" borderId="39" xfId="2" applyFont="1" applyFill="1" applyBorder="1" applyAlignment="1">
      <alignment horizontal="center" vertical="center"/>
    </xf>
    <xf numFmtId="0" fontId="6" fillId="2" borderId="13" xfId="0" applyFont="1" applyFill="1" applyBorder="1" applyAlignment="1">
      <alignment horizontal="left" vertical="top"/>
    </xf>
    <xf numFmtId="0" fontId="6" fillId="2" borderId="39" xfId="0" applyFont="1" applyFill="1" applyBorder="1" applyAlignment="1">
      <alignment horizontal="left" vertical="top"/>
    </xf>
    <xf numFmtId="166" fontId="4" fillId="3" borderId="13" xfId="2" applyFont="1" applyFill="1" applyBorder="1" applyAlignment="1">
      <alignment horizontal="left" vertical="center" wrapText="1"/>
    </xf>
    <xf numFmtId="166" fontId="4" fillId="3" borderId="13" xfId="0" applyNumberFormat="1" applyFont="1" applyFill="1" applyBorder="1" applyAlignment="1">
      <alignment horizontal="left" vertical="center" wrapText="1"/>
    </xf>
    <xf numFmtId="9" fontId="4" fillId="3" borderId="3" xfId="0" applyNumberFormat="1" applyFont="1" applyFill="1" applyBorder="1" applyAlignment="1">
      <alignment horizontal="center" vertical="center"/>
    </xf>
    <xf numFmtId="171" fontId="4" fillId="3" borderId="13" xfId="0" applyNumberFormat="1" applyFont="1" applyFill="1" applyBorder="1" applyAlignment="1">
      <alignment horizontal="center" vertical="center" wrapText="1"/>
    </xf>
    <xf numFmtId="0" fontId="9" fillId="3" borderId="28" xfId="0" applyFont="1" applyFill="1" applyBorder="1" applyAlignment="1">
      <alignment horizontal="center" vertical="top"/>
    </xf>
    <xf numFmtId="0" fontId="19" fillId="0" borderId="11" xfId="8" applyFont="1" applyBorder="1" applyAlignment="1">
      <alignment horizontal="left" vertical="center" wrapText="1"/>
    </xf>
    <xf numFmtId="0" fontId="19" fillId="0" borderId="11" xfId="8" quotePrefix="1" applyFont="1" applyBorder="1" applyAlignment="1">
      <alignment vertical="top" wrapText="1"/>
    </xf>
    <xf numFmtId="166" fontId="12" fillId="2" borderId="11" xfId="2" applyFont="1" applyFill="1" applyBorder="1" applyAlignment="1">
      <alignment horizontal="center" vertical="center" wrapText="1"/>
    </xf>
    <xf numFmtId="166" fontId="12" fillId="2" borderId="13" xfId="2" applyFont="1" applyFill="1" applyBorder="1" applyAlignment="1">
      <alignment horizontal="left" vertical="top" wrapText="1"/>
    </xf>
    <xf numFmtId="9" fontId="34" fillId="0" borderId="13" xfId="0" applyNumberFormat="1" applyFont="1" applyBorder="1" applyAlignment="1">
      <alignment horizontal="center" vertical="top" wrapText="1"/>
    </xf>
    <xf numFmtId="166" fontId="12" fillId="2" borderId="13" xfId="2" applyFont="1" applyFill="1" applyBorder="1" applyAlignment="1">
      <alignment horizontal="center" vertical="center" wrapText="1"/>
    </xf>
    <xf numFmtId="166" fontId="6" fillId="2" borderId="11" xfId="2" applyFont="1" applyFill="1" applyBorder="1" applyAlignment="1">
      <alignment horizontal="center" vertical="center"/>
    </xf>
    <xf numFmtId="0" fontId="9" fillId="2" borderId="11" xfId="0" applyFont="1" applyFill="1" applyBorder="1" applyAlignment="1">
      <alignment horizontal="center" vertical="center"/>
    </xf>
    <xf numFmtId="166" fontId="4" fillId="3" borderId="11" xfId="0" applyNumberFormat="1" applyFont="1" applyFill="1" applyBorder="1" applyAlignment="1">
      <alignment horizontal="center" vertical="center"/>
    </xf>
    <xf numFmtId="10" fontId="4" fillId="3" borderId="11" xfId="0" applyNumberFormat="1" applyFont="1" applyFill="1" applyBorder="1" applyAlignment="1">
      <alignment horizontal="center" vertical="center" wrapText="1"/>
    </xf>
    <xf numFmtId="0" fontId="19" fillId="0" borderId="13" xfId="8" applyFont="1" applyBorder="1" applyAlignment="1">
      <alignment horizontal="left" vertical="center" wrapText="1"/>
    </xf>
    <xf numFmtId="0" fontId="10" fillId="0" borderId="13" xfId="8" quotePrefix="1" applyFont="1" applyBorder="1" applyAlignment="1">
      <alignment horizontal="left" vertical="top" wrapText="1"/>
    </xf>
    <xf numFmtId="0" fontId="36" fillId="0" borderId="13" xfId="8" applyFont="1" applyBorder="1" applyAlignment="1">
      <alignment horizontal="center" vertical="top" wrapText="1"/>
    </xf>
    <xf numFmtId="0" fontId="37" fillId="0" borderId="13" xfId="8" applyFont="1" applyBorder="1" applyAlignment="1">
      <alignment horizontal="center" vertical="top" wrapText="1"/>
    </xf>
    <xf numFmtId="0" fontId="4" fillId="3" borderId="13" xfId="0" applyFont="1" applyFill="1" applyBorder="1" applyAlignment="1">
      <alignment horizontal="center" vertical="top"/>
    </xf>
    <xf numFmtId="166" fontId="6" fillId="2" borderId="13" xfId="2" applyFont="1" applyFill="1" applyBorder="1" applyAlignment="1">
      <alignment horizontal="center" vertical="center"/>
    </xf>
    <xf numFmtId="0" fontId="9" fillId="2" borderId="13" xfId="0" applyFont="1" applyFill="1" applyBorder="1" applyAlignment="1">
      <alignment horizontal="left" vertical="top"/>
    </xf>
    <xf numFmtId="0" fontId="9" fillId="2" borderId="13" xfId="0" applyFont="1" applyFill="1" applyBorder="1" applyAlignment="1">
      <alignment horizontal="center" vertical="center"/>
    </xf>
    <xf numFmtId="0" fontId="0" fillId="0" borderId="13" xfId="0" applyBorder="1" applyAlignment="1">
      <alignment horizontal="center" vertical="center"/>
    </xf>
    <xf numFmtId="9" fontId="4" fillId="3" borderId="13" xfId="0" applyNumberFormat="1" applyFont="1" applyFill="1" applyBorder="1" applyAlignment="1">
      <alignment horizontal="center" vertical="top"/>
    </xf>
    <xf numFmtId="10" fontId="4" fillId="3" borderId="13" xfId="0" applyNumberFormat="1" applyFont="1" applyFill="1" applyBorder="1" applyAlignment="1">
      <alignment horizontal="center" vertical="center" wrapText="1"/>
    </xf>
    <xf numFmtId="0" fontId="9" fillId="3" borderId="63" xfId="0" applyFont="1" applyFill="1" applyBorder="1" applyAlignment="1">
      <alignment horizontal="center" vertical="top"/>
    </xf>
    <xf numFmtId="0" fontId="9" fillId="3" borderId="37" xfId="0" quotePrefix="1" applyFont="1" applyFill="1" applyBorder="1" applyAlignment="1">
      <alignment vertical="top" wrapText="1"/>
    </xf>
    <xf numFmtId="0" fontId="19" fillId="0" borderId="37" xfId="8" applyFont="1" applyBorder="1" applyAlignment="1">
      <alignment horizontal="left" vertical="center" wrapText="1"/>
    </xf>
    <xf numFmtId="0" fontId="10" fillId="0" borderId="37" xfId="8" quotePrefix="1" applyFont="1" applyBorder="1" applyAlignment="1">
      <alignment horizontal="left" vertical="top" wrapText="1"/>
    </xf>
    <xf numFmtId="0" fontId="36" fillId="0" borderId="37" xfId="8" applyFont="1" applyBorder="1" applyAlignment="1">
      <alignment horizontal="center" vertical="top" wrapText="1"/>
    </xf>
    <xf numFmtId="166" fontId="12" fillId="2" borderId="37" xfId="2" applyFont="1" applyFill="1" applyBorder="1" applyAlignment="1">
      <alignment horizontal="center" vertical="center" wrapText="1"/>
    </xf>
    <xf numFmtId="166" fontId="12" fillId="2" borderId="37" xfId="2" applyFont="1" applyFill="1" applyBorder="1" applyAlignment="1">
      <alignment horizontal="left" vertical="top" wrapText="1"/>
    </xf>
    <xf numFmtId="0" fontId="37" fillId="0" borderId="37" xfId="8" applyFont="1" applyBorder="1" applyAlignment="1">
      <alignment horizontal="center" vertical="top" wrapText="1"/>
    </xf>
    <xf numFmtId="166" fontId="6" fillId="2" borderId="37" xfId="2" applyFont="1" applyFill="1" applyBorder="1" applyAlignment="1">
      <alignment horizontal="center" vertical="center"/>
    </xf>
    <xf numFmtId="0" fontId="9" fillId="2" borderId="37" xfId="0" applyFont="1" applyFill="1" applyBorder="1" applyAlignment="1">
      <alignment horizontal="left" vertical="top"/>
    </xf>
    <xf numFmtId="0" fontId="9" fillId="2" borderId="37" xfId="0" applyFont="1" applyFill="1" applyBorder="1" applyAlignment="1">
      <alignment horizontal="center" vertical="center"/>
    </xf>
    <xf numFmtId="166" fontId="4" fillId="2" borderId="37" xfId="2" applyFont="1" applyFill="1" applyBorder="1" applyAlignment="1">
      <alignment horizontal="center" vertical="center" wrapText="1"/>
    </xf>
    <xf numFmtId="0" fontId="0" fillId="0" borderId="37" xfId="0" applyBorder="1" applyAlignment="1">
      <alignment horizontal="center" vertical="center"/>
    </xf>
    <xf numFmtId="9" fontId="36" fillId="0" borderId="37" xfId="8" applyNumberFormat="1" applyFont="1" applyBorder="1" applyAlignment="1">
      <alignment horizontal="center" vertical="top" wrapText="1"/>
    </xf>
    <xf numFmtId="10" fontId="4" fillId="3" borderId="37" xfId="0" applyNumberFormat="1" applyFont="1" applyFill="1" applyBorder="1" applyAlignment="1">
      <alignment horizontal="center" vertical="center" wrapText="1"/>
    </xf>
    <xf numFmtId="0" fontId="9" fillId="3" borderId="56" xfId="0" applyFont="1" applyFill="1" applyBorder="1" applyAlignment="1">
      <alignment horizontal="left" vertical="top"/>
    </xf>
    <xf numFmtId="0" fontId="9" fillId="3" borderId="13" xfId="0" quotePrefix="1" applyFont="1" applyFill="1" applyBorder="1" applyAlignment="1">
      <alignment horizontal="left" vertical="top" wrapText="1"/>
    </xf>
    <xf numFmtId="0" fontId="10" fillId="0" borderId="14" xfId="8" applyFont="1" applyBorder="1" applyAlignment="1">
      <alignment vertical="top" wrapText="1"/>
    </xf>
    <xf numFmtId="0" fontId="10" fillId="0" borderId="30" xfId="8" quotePrefix="1" applyFont="1" applyBorder="1" applyAlignment="1">
      <alignment horizontal="left" vertical="top" wrapText="1"/>
    </xf>
    <xf numFmtId="166" fontId="12" fillId="2" borderId="14" xfId="2" applyFont="1" applyFill="1" applyBorder="1" applyAlignment="1">
      <alignment vertical="center" wrapText="1"/>
    </xf>
    <xf numFmtId="166" fontId="6" fillId="2" borderId="41" xfId="2" applyFont="1" applyFill="1" applyBorder="1" applyAlignment="1">
      <alignment horizontal="center" vertical="center"/>
    </xf>
    <xf numFmtId="0" fontId="7" fillId="2" borderId="49" xfId="0" applyFont="1" applyFill="1" applyBorder="1" applyAlignment="1">
      <alignment horizontal="center" vertical="top" wrapText="1"/>
    </xf>
    <xf numFmtId="0" fontId="4" fillId="3" borderId="13" xfId="0" applyFont="1" applyFill="1" applyBorder="1" applyAlignment="1">
      <alignment vertical="top" wrapText="1"/>
    </xf>
    <xf numFmtId="0" fontId="16" fillId="0" borderId="7" xfId="8" applyFont="1" applyBorder="1" applyAlignment="1">
      <alignment vertical="top" wrapText="1"/>
    </xf>
    <xf numFmtId="0" fontId="10" fillId="0" borderId="3" xfId="8" applyFont="1" applyBorder="1" applyAlignment="1">
      <alignment horizontal="left" vertical="top" wrapText="1"/>
    </xf>
    <xf numFmtId="0" fontId="36" fillId="0" borderId="13" xfId="8" applyFont="1" applyBorder="1" applyAlignment="1">
      <alignment horizontal="center" vertical="center" wrapText="1"/>
    </xf>
    <xf numFmtId="172" fontId="10" fillId="2" borderId="11" xfId="0" applyNumberFormat="1" applyFont="1" applyFill="1" applyBorder="1" applyAlignment="1">
      <alignment horizontal="center" vertical="center"/>
    </xf>
    <xf numFmtId="0" fontId="37" fillId="0" borderId="32" xfId="8" applyFont="1" applyBorder="1" applyAlignment="1">
      <alignment horizontal="center" vertical="center" wrapText="1"/>
    </xf>
    <xf numFmtId="0" fontId="37" fillId="0" borderId="13" xfId="8" applyFont="1" applyBorder="1" applyAlignment="1">
      <alignment horizontal="center" vertical="center" wrapText="1"/>
    </xf>
    <xf numFmtId="165" fontId="10" fillId="0" borderId="11" xfId="5" applyNumberFormat="1" applyFont="1" applyFill="1" applyBorder="1" applyAlignment="1">
      <alignment horizontal="left" vertical="top"/>
    </xf>
    <xf numFmtId="165" fontId="16" fillId="0" borderId="11" xfId="5" applyNumberFormat="1" applyFont="1" applyFill="1" applyBorder="1" applyAlignment="1">
      <alignment horizontal="left" vertical="top"/>
    </xf>
    <xf numFmtId="0" fontId="10" fillId="2" borderId="32" xfId="8" applyFont="1" applyFill="1" applyBorder="1" applyAlignment="1">
      <alignment horizontal="center" vertical="center" wrapText="1"/>
    </xf>
    <xf numFmtId="165" fontId="10" fillId="2" borderId="38" xfId="5" applyNumberFormat="1" applyFont="1" applyFill="1" applyBorder="1" applyAlignment="1">
      <alignment horizontal="left" vertical="top"/>
    </xf>
    <xf numFmtId="0" fontId="37" fillId="2" borderId="11" xfId="8" applyFont="1" applyFill="1" applyBorder="1" applyAlignment="1">
      <alignment horizontal="center" vertical="center" wrapText="1"/>
    </xf>
    <xf numFmtId="165" fontId="10" fillId="2" borderId="38" xfId="5" applyNumberFormat="1" applyFont="1" applyFill="1" applyBorder="1" applyAlignment="1">
      <alignment horizontal="center" vertical="top" wrapText="1"/>
    </xf>
    <xf numFmtId="165" fontId="10" fillId="2" borderId="11" xfId="5" applyNumberFormat="1" applyFont="1" applyFill="1" applyBorder="1" applyAlignment="1">
      <alignment horizontal="center" vertical="top" wrapText="1"/>
    </xf>
    <xf numFmtId="0" fontId="36" fillId="0" borderId="32" xfId="8" applyFont="1" applyBorder="1" applyAlignment="1">
      <alignment horizontal="center" vertical="center" wrapText="1"/>
    </xf>
    <xf numFmtId="166" fontId="36" fillId="0" borderId="32" xfId="8" applyNumberFormat="1" applyFont="1" applyBorder="1" applyAlignment="1">
      <alignment horizontal="center" vertical="center" wrapText="1"/>
    </xf>
    <xf numFmtId="2" fontId="36" fillId="0" borderId="32" xfId="8" applyNumberFormat="1" applyFont="1" applyBorder="1" applyAlignment="1">
      <alignment horizontal="center" vertical="center" wrapText="1"/>
    </xf>
    <xf numFmtId="9" fontId="10" fillId="0" borderId="32" xfId="8" applyNumberFormat="1" applyFont="1" applyBorder="1" applyAlignment="1">
      <alignment horizontal="center" vertical="center" wrapText="1"/>
    </xf>
    <xf numFmtId="10" fontId="36" fillId="0" borderId="32" xfId="8" applyNumberFormat="1" applyFont="1" applyBorder="1" applyAlignment="1">
      <alignment horizontal="center" vertical="center" wrapText="1"/>
    </xf>
    <xf numFmtId="0" fontId="12" fillId="2" borderId="64" xfId="0" applyFont="1" applyFill="1" applyBorder="1" applyAlignment="1">
      <alignment horizontal="center" vertical="top" wrapText="1"/>
    </xf>
    <xf numFmtId="0" fontId="4" fillId="3" borderId="13" xfId="0" quotePrefix="1" applyFont="1" applyFill="1" applyBorder="1" applyAlignment="1">
      <alignment vertical="top" wrapText="1"/>
    </xf>
    <xf numFmtId="0" fontId="10" fillId="0" borderId="65" xfId="8" applyFont="1" applyBorder="1" applyAlignment="1">
      <alignment vertical="top" wrapText="1"/>
    </xf>
    <xf numFmtId="0" fontId="10" fillId="0" borderId="37" xfId="8" applyFont="1" applyBorder="1" applyAlignment="1">
      <alignment horizontal="left" vertical="top" wrapText="1"/>
    </xf>
    <xf numFmtId="0" fontId="36" fillId="0" borderId="37" xfId="8" applyFont="1" applyBorder="1" applyAlignment="1">
      <alignment horizontal="center" vertical="center" wrapText="1"/>
    </xf>
    <xf numFmtId="172" fontId="10" fillId="2" borderId="37" xfId="0" applyNumberFormat="1" applyFont="1" applyFill="1" applyBorder="1" applyAlignment="1">
      <alignment horizontal="center" vertical="center"/>
    </xf>
    <xf numFmtId="0" fontId="37" fillId="0" borderId="37" xfId="8" applyFont="1" applyBorder="1" applyAlignment="1">
      <alignment horizontal="center" vertical="center" wrapText="1"/>
    </xf>
    <xf numFmtId="0" fontId="10" fillId="2" borderId="37" xfId="8" applyFont="1" applyFill="1" applyBorder="1" applyAlignment="1">
      <alignment horizontal="center" vertical="center" wrapText="1"/>
    </xf>
    <xf numFmtId="165" fontId="10" fillId="2" borderId="65" xfId="5" applyNumberFormat="1" applyFont="1" applyFill="1" applyBorder="1" applyAlignment="1">
      <alignment horizontal="left" vertical="top"/>
    </xf>
    <xf numFmtId="0" fontId="37" fillId="2" borderId="37" xfId="8" applyFont="1" applyFill="1" applyBorder="1" applyAlignment="1">
      <alignment horizontal="center" vertical="center" wrapText="1"/>
    </xf>
    <xf numFmtId="165" fontId="10" fillId="2" borderId="65" xfId="5" applyNumberFormat="1" applyFont="1" applyFill="1" applyBorder="1" applyAlignment="1">
      <alignment horizontal="center" vertical="top" wrapText="1"/>
    </xf>
    <xf numFmtId="165" fontId="10" fillId="2" borderId="37" xfId="5" applyNumberFormat="1" applyFont="1" applyFill="1" applyBorder="1" applyAlignment="1">
      <alignment horizontal="center" vertical="top" wrapText="1"/>
    </xf>
    <xf numFmtId="2" fontId="36" fillId="0" borderId="37" xfId="8" applyNumberFormat="1" applyFont="1" applyBorder="1" applyAlignment="1">
      <alignment horizontal="center" vertical="center" wrapText="1"/>
    </xf>
    <xf numFmtId="9" fontId="10" fillId="0" borderId="37" xfId="8" applyNumberFormat="1" applyFont="1" applyBorder="1" applyAlignment="1">
      <alignment horizontal="center" vertical="center" wrapText="1"/>
    </xf>
    <xf numFmtId="10" fontId="36" fillId="0" borderId="37" xfId="8" applyNumberFormat="1" applyFont="1" applyBorder="1" applyAlignment="1">
      <alignment horizontal="center" vertical="center" wrapText="1"/>
    </xf>
    <xf numFmtId="0" fontId="4" fillId="3" borderId="56" xfId="0" applyFont="1" applyFill="1" applyBorder="1" applyAlignment="1">
      <alignment horizontal="left" vertical="top" wrapText="1"/>
    </xf>
    <xf numFmtId="0" fontId="4" fillId="0" borderId="54" xfId="0" applyFont="1" applyBorder="1" applyAlignment="1">
      <alignment horizontal="center" vertical="top"/>
    </xf>
    <xf numFmtId="0" fontId="4" fillId="0" borderId="55" xfId="0" applyFont="1" applyBorder="1" applyAlignment="1">
      <alignment horizontal="left" vertical="top"/>
    </xf>
    <xf numFmtId="0" fontId="9" fillId="0" borderId="66" xfId="0" applyFont="1" applyBorder="1" applyAlignment="1">
      <alignment horizontal="right"/>
    </xf>
    <xf numFmtId="0" fontId="9" fillId="0" borderId="67" xfId="0" applyFont="1" applyBorder="1" applyAlignment="1">
      <alignment horizontal="right"/>
    </xf>
    <xf numFmtId="166" fontId="9" fillId="0" borderId="55" xfId="2" applyFont="1" applyFill="1" applyBorder="1" applyAlignment="1">
      <alignment horizontal="left" vertical="top"/>
    </xf>
    <xf numFmtId="9" fontId="4" fillId="0" borderId="55" xfId="0" applyNumberFormat="1" applyFont="1" applyBorder="1" applyAlignment="1">
      <alignment horizontal="center" vertical="top"/>
    </xf>
    <xf numFmtId="9" fontId="4" fillId="0" borderId="55" xfId="3" applyFont="1" applyFill="1" applyBorder="1" applyAlignment="1">
      <alignment horizontal="center" vertical="top"/>
    </xf>
    <xf numFmtId="0" fontId="4" fillId="2" borderId="55" xfId="0" applyFont="1" applyFill="1" applyBorder="1" applyAlignment="1">
      <alignment horizontal="left" vertical="top"/>
    </xf>
    <xf numFmtId="166" fontId="9" fillId="2" borderId="55" xfId="2" applyFont="1" applyFill="1" applyBorder="1" applyAlignment="1">
      <alignment horizontal="left" vertical="center"/>
    </xf>
    <xf numFmtId="2" fontId="9" fillId="0" borderId="55" xfId="2" applyNumberFormat="1" applyFont="1" applyFill="1" applyBorder="1" applyAlignment="1">
      <alignment horizontal="center" vertical="top" wrapText="1"/>
    </xf>
    <xf numFmtId="0" fontId="3" fillId="3" borderId="55" xfId="0" applyFont="1" applyFill="1" applyBorder="1"/>
    <xf numFmtId="0" fontId="9" fillId="0" borderId="55" xfId="2" applyNumberFormat="1" applyFont="1" applyFill="1" applyBorder="1" applyAlignment="1">
      <alignment horizontal="center" vertical="top" wrapText="1"/>
    </xf>
    <xf numFmtId="166" fontId="16" fillId="2" borderId="55" xfId="0" applyNumberFormat="1" applyFont="1" applyFill="1" applyBorder="1" applyAlignment="1">
      <alignment horizontal="left" vertical="top" wrapText="1"/>
    </xf>
    <xf numFmtId="10" fontId="9" fillId="2" borderId="55" xfId="3" applyNumberFormat="1" applyFont="1" applyFill="1" applyBorder="1" applyAlignment="1">
      <alignment horizontal="center" vertical="top" wrapText="1"/>
    </xf>
    <xf numFmtId="0" fontId="4" fillId="3" borderId="35" xfId="0" applyFont="1" applyFill="1" applyBorder="1" applyAlignment="1">
      <alignment horizontal="left" vertical="top"/>
    </xf>
    <xf numFmtId="0" fontId="16" fillId="0" borderId="68" xfId="0" applyFont="1" applyBorder="1" applyAlignment="1">
      <alignment horizontal="right" vertical="center"/>
    </xf>
    <xf numFmtId="0" fontId="16" fillId="0" borderId="69" xfId="0" applyFont="1" applyBorder="1" applyAlignment="1">
      <alignment horizontal="right" vertical="center"/>
    </xf>
    <xf numFmtId="0" fontId="16" fillId="0" borderId="51" xfId="0" applyFont="1" applyBorder="1" applyAlignment="1">
      <alignment horizontal="right" vertical="center"/>
    </xf>
    <xf numFmtId="10" fontId="16" fillId="0" borderId="55" xfId="3" applyNumberFormat="1" applyFont="1" applyFill="1" applyBorder="1" applyAlignment="1">
      <alignment horizontal="center" vertical="top"/>
    </xf>
    <xf numFmtId="166" fontId="16" fillId="3" borderId="55" xfId="2" applyFont="1" applyFill="1" applyBorder="1" applyAlignment="1">
      <alignment horizontal="left" vertical="top" wrapText="1"/>
    </xf>
    <xf numFmtId="9" fontId="23" fillId="0" borderId="70" xfId="2" applyNumberFormat="1" applyFont="1" applyFill="1" applyBorder="1" applyAlignment="1">
      <alignment horizontal="left" vertical="top" wrapText="1"/>
    </xf>
    <xf numFmtId="166" fontId="23" fillId="0" borderId="71" xfId="0" applyNumberFormat="1" applyFont="1" applyBorder="1" applyAlignment="1">
      <alignment horizontal="left" vertical="top" wrapText="1"/>
    </xf>
    <xf numFmtId="2" fontId="23" fillId="0" borderId="71" xfId="0" applyNumberFormat="1" applyFont="1" applyBorder="1" applyAlignment="1">
      <alignment horizontal="center" vertical="top" wrapText="1"/>
    </xf>
    <xf numFmtId="0" fontId="23" fillId="0" borderId="72" xfId="0" applyFont="1" applyBorder="1" applyAlignment="1">
      <alignment horizontal="center" vertical="top" wrapText="1"/>
    </xf>
    <xf numFmtId="0" fontId="9" fillId="3" borderId="73" xfId="0" applyFont="1" applyFill="1" applyBorder="1"/>
    <xf numFmtId="0" fontId="16" fillId="0" borderId="17" xfId="0" applyFont="1" applyBorder="1" applyAlignment="1">
      <alignment horizontal="right" vertical="center"/>
    </xf>
    <xf numFmtId="0" fontId="16" fillId="0" borderId="18" xfId="0" applyFont="1" applyBorder="1" applyAlignment="1">
      <alignment horizontal="right" vertical="center"/>
    </xf>
    <xf numFmtId="0" fontId="16" fillId="0" borderId="8" xfId="0" applyFont="1" applyBorder="1" applyAlignment="1">
      <alignment horizontal="right" vertical="center"/>
    </xf>
    <xf numFmtId="0" fontId="16" fillId="0" borderId="14" xfId="0" applyFont="1" applyBorder="1" applyAlignment="1">
      <alignment horizontal="center" vertical="top" wrapText="1"/>
    </xf>
    <xf numFmtId="164" fontId="16" fillId="3" borderId="14" xfId="1" applyFont="1" applyFill="1" applyBorder="1" applyAlignment="1">
      <alignment horizontal="center" vertical="top" wrapText="1"/>
    </xf>
    <xf numFmtId="9" fontId="23" fillId="0" borderId="69" xfId="2" applyNumberFormat="1" applyFont="1" applyFill="1" applyBorder="1" applyAlignment="1">
      <alignment horizontal="left" vertical="top" wrapText="1"/>
    </xf>
    <xf numFmtId="0" fontId="22" fillId="0" borderId="69" xfId="0" applyFont="1" applyBorder="1"/>
    <xf numFmtId="0" fontId="23" fillId="0" borderId="69" xfId="0" applyFont="1" applyBorder="1" applyAlignment="1">
      <alignment horizontal="left" vertical="top" wrapText="1"/>
    </xf>
    <xf numFmtId="2" fontId="23" fillId="0" borderId="69" xfId="0" applyNumberFormat="1" applyFont="1" applyBorder="1" applyAlignment="1">
      <alignment horizontal="center" vertical="top" wrapText="1"/>
    </xf>
    <xf numFmtId="0" fontId="9" fillId="3" borderId="74" xfId="0" applyFont="1" applyFill="1" applyBorder="1"/>
    <xf numFmtId="0" fontId="9" fillId="0" borderId="10" xfId="0" applyFont="1" applyBorder="1" applyAlignment="1">
      <alignment horizontal="right"/>
    </xf>
    <xf numFmtId="0" fontId="9" fillId="0" borderId="11" xfId="0" applyFont="1" applyBorder="1" applyAlignment="1">
      <alignment horizontal="right"/>
    </xf>
    <xf numFmtId="0" fontId="9" fillId="0" borderId="3" xfId="0" applyFont="1" applyBorder="1" applyAlignment="1">
      <alignment horizontal="right"/>
    </xf>
    <xf numFmtId="0" fontId="9" fillId="2" borderId="11" xfId="0" applyFont="1" applyFill="1" applyBorder="1" applyAlignment="1">
      <alignment horizontal="right"/>
    </xf>
    <xf numFmtId="10" fontId="7" fillId="2" borderId="31" xfId="3" applyNumberFormat="1" applyFont="1" applyFill="1" applyBorder="1" applyAlignment="1">
      <alignment horizontal="center" vertical="top"/>
    </xf>
    <xf numFmtId="9" fontId="9" fillId="3" borderId="11" xfId="2" applyNumberFormat="1" applyFont="1" applyFill="1" applyBorder="1" applyAlignment="1">
      <alignment horizontal="left" vertical="top" wrapText="1"/>
    </xf>
    <xf numFmtId="9" fontId="9" fillId="0" borderId="11" xfId="2" applyNumberFormat="1" applyFont="1" applyFill="1" applyBorder="1" applyAlignment="1">
      <alignment horizontal="left" vertical="top" wrapText="1"/>
    </xf>
    <xf numFmtId="0" fontId="4" fillId="0" borderId="11" xfId="0" applyFont="1" applyBorder="1"/>
    <xf numFmtId="0" fontId="9" fillId="0" borderId="11" xfId="0" applyFont="1" applyBorder="1" applyAlignment="1">
      <alignment horizontal="left" vertical="top" wrapText="1"/>
    </xf>
    <xf numFmtId="2" fontId="9" fillId="0" borderId="11" xfId="0" applyNumberFormat="1" applyFont="1" applyBorder="1" applyAlignment="1">
      <alignment horizontal="center" vertical="top" wrapText="1"/>
    </xf>
    <xf numFmtId="0" fontId="9" fillId="3" borderId="12" xfId="0" applyFont="1" applyFill="1" applyBorder="1"/>
    <xf numFmtId="0" fontId="9" fillId="0" borderId="5" xfId="0" applyFont="1" applyBorder="1" applyAlignment="1">
      <alignment horizontal="center" vertical="top"/>
    </xf>
    <xf numFmtId="0" fontId="4" fillId="0" borderId="14" xfId="0" applyFont="1" applyBorder="1" applyAlignment="1">
      <alignment vertical="top" wrapText="1"/>
    </xf>
    <xf numFmtId="9" fontId="4" fillId="0" borderId="3" xfId="0" quotePrefix="1" applyNumberFormat="1" applyFont="1" applyBorder="1" applyAlignment="1">
      <alignment vertical="top" wrapText="1"/>
    </xf>
    <xf numFmtId="9" fontId="12" fillId="0" borderId="33" xfId="0" applyNumberFormat="1" applyFont="1" applyBorder="1" applyAlignment="1">
      <alignment horizontal="center" vertical="top" wrapText="1"/>
    </xf>
    <xf numFmtId="166" fontId="12" fillId="0" borderId="33" xfId="2" applyFont="1" applyFill="1" applyBorder="1" applyAlignment="1">
      <alignment horizontal="left" vertical="top" wrapText="1"/>
    </xf>
    <xf numFmtId="166" fontId="7" fillId="0" borderId="33" xfId="2" applyFont="1" applyFill="1" applyBorder="1" applyAlignment="1">
      <alignment horizontal="left" vertical="top"/>
    </xf>
    <xf numFmtId="10" fontId="7" fillId="0" borderId="33" xfId="0" applyNumberFormat="1" applyFont="1" applyBorder="1" applyAlignment="1">
      <alignment horizontal="center" vertical="top"/>
    </xf>
    <xf numFmtId="166" fontId="7" fillId="0" borderId="33" xfId="2" applyFont="1" applyFill="1" applyBorder="1" applyAlignment="1">
      <alignment horizontal="left" vertical="top" wrapText="1"/>
    </xf>
    <xf numFmtId="10" fontId="9" fillId="2" borderId="3" xfId="2" applyNumberFormat="1" applyFont="1" applyFill="1" applyBorder="1" applyAlignment="1">
      <alignment horizontal="center" vertical="top" wrapText="1"/>
    </xf>
    <xf numFmtId="166" fontId="9" fillId="2" borderId="3" xfId="2" applyFont="1" applyFill="1" applyBorder="1" applyAlignment="1">
      <alignment horizontal="center" vertical="top" wrapText="1"/>
    </xf>
    <xf numFmtId="166" fontId="9" fillId="2" borderId="3" xfId="2" applyFont="1" applyFill="1" applyBorder="1" applyAlignment="1">
      <alignment horizontal="center" vertical="center" wrapText="1"/>
    </xf>
    <xf numFmtId="10" fontId="7" fillId="0" borderId="33" xfId="0" applyNumberFormat="1" applyFont="1" applyBorder="1" applyAlignment="1">
      <alignment horizontal="center" vertical="top" wrapText="1"/>
    </xf>
    <xf numFmtId="10" fontId="7" fillId="0" borderId="33" xfId="2" applyNumberFormat="1" applyFont="1" applyFill="1" applyBorder="1" applyAlignment="1">
      <alignment horizontal="center" vertical="top" wrapText="1"/>
    </xf>
    <xf numFmtId="166" fontId="7" fillId="0" borderId="33" xfId="0" applyNumberFormat="1" applyFont="1" applyBorder="1" applyAlignment="1">
      <alignment horizontal="left" vertical="top" wrapText="1"/>
    </xf>
    <xf numFmtId="10" fontId="7" fillId="0" borderId="33" xfId="3" applyNumberFormat="1" applyFont="1" applyFill="1" applyBorder="1" applyAlignment="1">
      <alignment horizontal="right" vertical="top" wrapText="1"/>
    </xf>
    <xf numFmtId="2" fontId="7" fillId="0" borderId="33" xfId="0" applyNumberFormat="1" applyFont="1" applyBorder="1" applyAlignment="1">
      <alignment horizontal="right" vertical="top" wrapText="1"/>
    </xf>
    <xf numFmtId="0" fontId="9" fillId="0" borderId="29" xfId="0" applyFont="1" applyBorder="1" applyAlignment="1">
      <alignment horizontal="center" vertical="top"/>
    </xf>
    <xf numFmtId="9" fontId="4" fillId="0" borderId="14" xfId="0" quotePrefix="1" applyNumberFormat="1" applyFont="1" applyBorder="1" applyAlignment="1">
      <alignment vertical="top" wrapText="1"/>
    </xf>
    <xf numFmtId="10" fontId="12" fillId="0" borderId="33" xfId="0" applyNumberFormat="1" applyFont="1" applyBorder="1" applyAlignment="1">
      <alignment horizontal="center" vertical="top"/>
    </xf>
    <xf numFmtId="10" fontId="4" fillId="2" borderId="3" xfId="2" applyNumberFormat="1" applyFont="1" applyFill="1" applyBorder="1" applyAlignment="1">
      <alignment horizontal="center" vertical="top" wrapText="1"/>
    </xf>
    <xf numFmtId="10" fontId="12" fillId="0" borderId="33" xfId="0" applyNumberFormat="1" applyFont="1" applyBorder="1" applyAlignment="1">
      <alignment horizontal="center" vertical="top" wrapText="1"/>
    </xf>
    <xf numFmtId="171" fontId="12" fillId="0" borderId="33" xfId="2" applyNumberFormat="1" applyFont="1" applyFill="1" applyBorder="1" applyAlignment="1">
      <alignment horizontal="center" vertical="top" wrapText="1"/>
    </xf>
    <xf numFmtId="166" fontId="12" fillId="0" borderId="33" xfId="0" applyNumberFormat="1" applyFont="1" applyBorder="1" applyAlignment="1">
      <alignment horizontal="left" vertical="top" wrapText="1"/>
    </xf>
    <xf numFmtId="171" fontId="12" fillId="0" borderId="33" xfId="3" applyNumberFormat="1" applyFont="1" applyFill="1" applyBorder="1" applyAlignment="1">
      <alignment horizontal="right" vertical="top" wrapText="1"/>
    </xf>
    <xf numFmtId="10" fontId="12" fillId="0" borderId="33" xfId="0" applyNumberFormat="1" applyFont="1" applyBorder="1" applyAlignment="1">
      <alignment horizontal="right" vertical="top" wrapText="1"/>
    </xf>
    <xf numFmtId="9" fontId="9" fillId="0" borderId="3" xfId="0" quotePrefix="1" applyNumberFormat="1" applyFont="1" applyBorder="1" applyAlignment="1">
      <alignment vertical="top" wrapText="1"/>
    </xf>
    <xf numFmtId="166" fontId="9" fillId="0" borderId="3" xfId="2" applyFont="1" applyFill="1" applyBorder="1" applyAlignment="1">
      <alignment horizontal="center" vertical="center" wrapText="1"/>
    </xf>
    <xf numFmtId="171" fontId="4" fillId="0" borderId="3" xfId="2" applyNumberFormat="1" applyFont="1" applyFill="1" applyBorder="1" applyAlignment="1">
      <alignment horizontal="center" vertical="center" wrapText="1"/>
    </xf>
    <xf numFmtId="10" fontId="12" fillId="2" borderId="33" xfId="0" applyNumberFormat="1" applyFont="1" applyFill="1" applyBorder="1" applyAlignment="1">
      <alignment horizontal="center" vertical="top" wrapText="1"/>
    </xf>
    <xf numFmtId="3" fontId="4" fillId="3" borderId="3" xfId="0" applyNumberFormat="1" applyFont="1" applyFill="1" applyBorder="1" applyAlignment="1">
      <alignment horizontal="center" vertical="center" wrapText="1"/>
    </xf>
    <xf numFmtId="3" fontId="4" fillId="0" borderId="3" xfId="0" applyNumberFormat="1" applyFont="1" applyBorder="1" applyAlignment="1">
      <alignment horizontal="center" vertical="center" wrapText="1"/>
    </xf>
    <xf numFmtId="9" fontId="4" fillId="0" borderId="3" xfId="0" applyNumberFormat="1" applyFont="1" applyBorder="1" applyAlignment="1">
      <alignment horizontal="right" vertical="center"/>
    </xf>
    <xf numFmtId="171" fontId="4" fillId="0" borderId="3" xfId="0" applyNumberFormat="1" applyFont="1" applyBorder="1" applyAlignment="1">
      <alignment horizontal="right" vertical="center"/>
    </xf>
    <xf numFmtId="0" fontId="10" fillId="0" borderId="33" xfId="0" applyFont="1" applyBorder="1" applyAlignment="1">
      <alignment vertical="top" wrapText="1"/>
    </xf>
    <xf numFmtId="9" fontId="9" fillId="0" borderId="3" xfId="0" applyNumberFormat="1" applyFont="1" applyBorder="1" applyAlignment="1">
      <alignment vertical="top" wrapText="1"/>
    </xf>
    <xf numFmtId="166" fontId="12" fillId="0" borderId="33" xfId="2" applyFont="1" applyFill="1" applyBorder="1" applyAlignment="1">
      <alignment vertical="top"/>
    </xf>
    <xf numFmtId="171" fontId="12" fillId="0" borderId="33" xfId="0" applyNumberFormat="1" applyFont="1" applyBorder="1" applyAlignment="1">
      <alignment horizontal="center" vertical="top"/>
    </xf>
    <xf numFmtId="9" fontId="9" fillId="0" borderId="3" xfId="0" applyNumberFormat="1" applyFont="1" applyBorder="1"/>
    <xf numFmtId="3" fontId="9" fillId="0" borderId="3" xfId="0" applyNumberFormat="1" applyFont="1" applyBorder="1" applyAlignment="1">
      <alignment horizontal="right" vertical="center"/>
    </xf>
    <xf numFmtId="3" fontId="9" fillId="0" borderId="3" xfId="0" applyNumberFormat="1" applyFont="1" applyBorder="1" applyAlignment="1">
      <alignment horizontal="center" vertical="center"/>
    </xf>
    <xf numFmtId="10" fontId="9" fillId="0" borderId="3" xfId="0" applyNumberFormat="1" applyFont="1" applyBorder="1" applyAlignment="1">
      <alignment horizontal="center" vertical="center"/>
    </xf>
    <xf numFmtId="10" fontId="9" fillId="2" borderId="3" xfId="0" applyNumberFormat="1" applyFont="1" applyFill="1" applyBorder="1" applyAlignment="1">
      <alignment horizontal="center" vertical="center"/>
    </xf>
    <xf numFmtId="3" fontId="9" fillId="2" borderId="3" xfId="0" applyNumberFormat="1" applyFont="1" applyFill="1" applyBorder="1" applyAlignment="1">
      <alignment horizontal="center" vertical="center"/>
    </xf>
    <xf numFmtId="166" fontId="9" fillId="2" borderId="3" xfId="0" applyNumberFormat="1" applyFont="1" applyFill="1" applyBorder="1" applyAlignment="1">
      <alignment horizontal="center" vertical="center"/>
    </xf>
    <xf numFmtId="10" fontId="9" fillId="2" borderId="3" xfId="0" applyNumberFormat="1" applyFont="1" applyFill="1" applyBorder="1" applyAlignment="1">
      <alignment vertical="center"/>
    </xf>
    <xf numFmtId="10" fontId="9" fillId="0" borderId="3" xfId="0" applyNumberFormat="1" applyFont="1" applyBorder="1" applyAlignment="1">
      <alignment horizontal="center"/>
    </xf>
    <xf numFmtId="0" fontId="4" fillId="2" borderId="7" xfId="0" applyFont="1" applyFill="1" applyBorder="1"/>
    <xf numFmtId="0" fontId="4" fillId="0" borderId="9" xfId="0" applyFont="1" applyBorder="1" applyAlignment="1">
      <alignment horizontal="center"/>
    </xf>
    <xf numFmtId="0" fontId="7" fillId="2" borderId="5" xfId="0" applyFont="1" applyFill="1" applyBorder="1" applyAlignment="1">
      <alignment horizontal="center" vertical="top"/>
    </xf>
    <xf numFmtId="0" fontId="7" fillId="2" borderId="11"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3" xfId="0" applyFont="1" applyFill="1" applyBorder="1" applyAlignment="1">
      <alignment horizontal="left" vertical="top"/>
    </xf>
    <xf numFmtId="0" fontId="7" fillId="2" borderId="3" xfId="0" applyFont="1" applyFill="1" applyBorder="1" applyAlignment="1">
      <alignment horizontal="center" vertical="top"/>
    </xf>
    <xf numFmtId="0" fontId="9" fillId="2" borderId="3" xfId="0" applyFont="1" applyFill="1" applyBorder="1" applyAlignment="1">
      <alignment horizontal="right"/>
    </xf>
    <xf numFmtId="0" fontId="12" fillId="2" borderId="5" xfId="0" applyFont="1" applyFill="1" applyBorder="1" applyAlignment="1">
      <alignment horizontal="center" vertical="top" wrapText="1"/>
    </xf>
    <xf numFmtId="0" fontId="7" fillId="2" borderId="14" xfId="0" applyFont="1" applyFill="1" applyBorder="1" applyAlignment="1">
      <alignment horizontal="left" vertical="top" wrapText="1"/>
    </xf>
    <xf numFmtId="0" fontId="12" fillId="2" borderId="14" xfId="0" applyFont="1" applyFill="1" applyBorder="1" applyAlignment="1">
      <alignment horizontal="left" vertical="top" wrapText="1"/>
    </xf>
    <xf numFmtId="0" fontId="7" fillId="2" borderId="14" xfId="0" applyFont="1" applyFill="1" applyBorder="1" applyAlignment="1">
      <alignment horizontal="left" vertical="top" wrapText="1"/>
    </xf>
    <xf numFmtId="9" fontId="12" fillId="2" borderId="14" xfId="0" applyNumberFormat="1" applyFont="1" applyFill="1" applyBorder="1" applyAlignment="1">
      <alignment horizontal="center" vertical="top" wrapText="1"/>
    </xf>
    <xf numFmtId="172" fontId="10" fillId="2" borderId="14" xfId="0" applyNumberFormat="1" applyFont="1" applyFill="1" applyBorder="1" applyAlignment="1">
      <alignment horizontal="left" vertical="top"/>
    </xf>
    <xf numFmtId="9" fontId="12" fillId="2" borderId="14" xfId="0" applyNumberFormat="1" applyFont="1" applyFill="1" applyBorder="1" applyAlignment="1">
      <alignment horizontal="center" vertical="top"/>
    </xf>
    <xf numFmtId="9" fontId="4" fillId="2" borderId="14" xfId="0" applyNumberFormat="1" applyFont="1" applyFill="1" applyBorder="1" applyAlignment="1">
      <alignment horizontal="right" vertical="top"/>
    </xf>
    <xf numFmtId="166" fontId="4" fillId="2" borderId="14" xfId="0" applyNumberFormat="1" applyFont="1" applyFill="1" applyBorder="1" applyAlignment="1">
      <alignment horizontal="right" vertical="top"/>
    </xf>
    <xf numFmtId="0" fontId="9" fillId="2" borderId="14" xfId="0" applyFont="1" applyFill="1" applyBorder="1" applyAlignment="1">
      <alignment horizontal="right"/>
    </xf>
    <xf numFmtId="166" fontId="4" fillId="3" borderId="14" xfId="0" applyNumberFormat="1" applyFont="1" applyFill="1" applyBorder="1" applyAlignment="1">
      <alignment horizontal="center" vertical="top"/>
    </xf>
    <xf numFmtId="166" fontId="4" fillId="0" borderId="14" xfId="0" applyNumberFormat="1" applyFont="1" applyBorder="1" applyAlignment="1">
      <alignment horizontal="center" vertical="top"/>
    </xf>
    <xf numFmtId="171" fontId="4" fillId="0" borderId="14" xfId="0" applyNumberFormat="1" applyFont="1" applyBorder="1" applyAlignment="1">
      <alignment horizontal="center" vertical="top"/>
    </xf>
    <xf numFmtId="0" fontId="4" fillId="0" borderId="35" xfId="0" applyFont="1" applyBorder="1" applyAlignment="1">
      <alignment horizontal="center"/>
    </xf>
    <xf numFmtId="0" fontId="12" fillId="2" borderId="13" xfId="0" applyFont="1" applyFill="1" applyBorder="1" applyAlignment="1">
      <alignment horizontal="left" vertical="top" wrapText="1"/>
    </xf>
    <xf numFmtId="0" fontId="16"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9" fontId="12" fillId="2" borderId="13" xfId="0" applyNumberFormat="1" applyFont="1" applyFill="1" applyBorder="1" applyAlignment="1">
      <alignment horizontal="center" vertical="top" wrapText="1"/>
    </xf>
    <xf numFmtId="9" fontId="12" fillId="2" borderId="13" xfId="0" applyNumberFormat="1" applyFont="1" applyFill="1" applyBorder="1" applyAlignment="1">
      <alignment horizontal="center" vertical="top"/>
    </xf>
    <xf numFmtId="0" fontId="9" fillId="2" borderId="13" xfId="0" applyFont="1" applyFill="1" applyBorder="1" applyAlignment="1">
      <alignment horizontal="right"/>
    </xf>
    <xf numFmtId="0" fontId="4" fillId="0" borderId="13" xfId="0" applyFont="1" applyBorder="1"/>
    <xf numFmtId="0" fontId="9" fillId="3" borderId="13" xfId="0" applyFont="1" applyFill="1" applyBorder="1" applyAlignment="1">
      <alignment horizontal="center"/>
    </xf>
    <xf numFmtId="0" fontId="4" fillId="0" borderId="13" xfId="0" applyFont="1" applyBorder="1" applyAlignment="1">
      <alignment horizontal="center"/>
    </xf>
    <xf numFmtId="0" fontId="12" fillId="2" borderId="11" xfId="0" applyFont="1" applyFill="1" applyBorder="1" applyAlignment="1">
      <alignment horizontal="left" vertical="top" wrapText="1"/>
    </xf>
    <xf numFmtId="9" fontId="12" fillId="2" borderId="11" xfId="0" applyNumberFormat="1" applyFont="1" applyFill="1" applyBorder="1" applyAlignment="1">
      <alignment horizontal="center" vertical="center" wrapText="1"/>
    </xf>
    <xf numFmtId="166" fontId="12" fillId="2" borderId="11" xfId="2" applyFont="1" applyFill="1" applyBorder="1" applyAlignment="1">
      <alignment horizontal="center" vertical="center" wrapText="1"/>
    </xf>
    <xf numFmtId="9" fontId="12" fillId="2" borderId="11" xfId="0" applyNumberFormat="1" applyFont="1" applyFill="1" applyBorder="1" applyAlignment="1">
      <alignment horizontal="center" vertical="top" wrapText="1"/>
    </xf>
    <xf numFmtId="166" fontId="12" fillId="2" borderId="11" xfId="2" applyFont="1" applyFill="1" applyBorder="1" applyAlignment="1">
      <alignment horizontal="left" vertical="top" wrapText="1"/>
    </xf>
    <xf numFmtId="3" fontId="4" fillId="0" borderId="11" xfId="0" applyNumberFormat="1" applyFont="1" applyBorder="1" applyAlignment="1">
      <alignment horizontal="center" vertical="center"/>
    </xf>
    <xf numFmtId="166" fontId="12" fillId="2" borderId="11" xfId="0" applyNumberFormat="1" applyFont="1" applyFill="1" applyBorder="1" applyAlignment="1">
      <alignment horizontal="center" vertical="center" wrapText="1"/>
    </xf>
    <xf numFmtId="0" fontId="7" fillId="2" borderId="5" xfId="0" applyFont="1" applyFill="1" applyBorder="1" applyAlignment="1">
      <alignment horizontal="center" vertical="top" wrapText="1"/>
    </xf>
    <xf numFmtId="0" fontId="16" fillId="2" borderId="3" xfId="0" applyFont="1" applyFill="1" applyBorder="1" applyAlignment="1">
      <alignment horizontal="left" vertical="top" wrapText="1"/>
    </xf>
    <xf numFmtId="9" fontId="7" fillId="2" borderId="3" xfId="0" applyNumberFormat="1" applyFont="1" applyFill="1" applyBorder="1" applyAlignment="1">
      <alignment horizontal="center" vertical="top" wrapText="1"/>
    </xf>
    <xf numFmtId="166" fontId="7" fillId="2" borderId="3" xfId="2" applyFont="1" applyFill="1" applyBorder="1" applyAlignment="1">
      <alignment horizontal="left" vertical="top" wrapText="1"/>
    </xf>
    <xf numFmtId="9" fontId="7" fillId="2" borderId="3" xfId="0" applyNumberFormat="1" applyFont="1" applyFill="1" applyBorder="1" applyAlignment="1">
      <alignment horizontal="center" vertical="top"/>
    </xf>
    <xf numFmtId="166" fontId="7" fillId="2" borderId="3" xfId="2" applyFont="1" applyFill="1" applyBorder="1" applyAlignment="1">
      <alignment horizontal="right" vertical="top" wrapText="1"/>
    </xf>
    <xf numFmtId="0" fontId="12" fillId="2" borderId="10" xfId="0" applyFont="1" applyFill="1" applyBorder="1" applyAlignment="1">
      <alignment horizontal="center" vertical="top" wrapText="1"/>
    </xf>
    <xf numFmtId="0" fontId="10" fillId="2" borderId="13" xfId="0" applyFont="1" applyFill="1" applyBorder="1" applyAlignment="1">
      <alignment horizontal="left" vertical="center" wrapText="1"/>
    </xf>
    <xf numFmtId="9" fontId="12" fillId="2" borderId="13" xfId="0" applyNumberFormat="1" applyFont="1" applyFill="1" applyBorder="1" applyAlignment="1">
      <alignment horizontal="center" vertical="center" wrapText="1"/>
    </xf>
    <xf numFmtId="166" fontId="12" fillId="2" borderId="13" xfId="2" applyFont="1" applyFill="1" applyBorder="1" applyAlignment="1">
      <alignment horizontal="center" vertical="center" wrapText="1"/>
    </xf>
    <xf numFmtId="166" fontId="12" fillId="2" borderId="11" xfId="2" applyFont="1" applyFill="1" applyBorder="1" applyAlignment="1">
      <alignment horizontal="center" vertical="top" wrapText="1"/>
    </xf>
    <xf numFmtId="0" fontId="4" fillId="2" borderId="13" xfId="0" applyFont="1" applyFill="1" applyBorder="1" applyAlignment="1">
      <alignment horizontal="right" vertical="center"/>
    </xf>
    <xf numFmtId="166" fontId="4" fillId="2" borderId="13" xfId="0" applyNumberFormat="1" applyFont="1" applyFill="1" applyBorder="1" applyAlignment="1">
      <alignment horizontal="right" vertical="center"/>
    </xf>
    <xf numFmtId="166" fontId="4" fillId="0" borderId="11" xfId="0" applyNumberFormat="1" applyFont="1" applyBorder="1" applyAlignment="1">
      <alignment horizontal="center" vertical="center"/>
    </xf>
    <xf numFmtId="171" fontId="12" fillId="2" borderId="11" xfId="0" applyNumberFormat="1" applyFont="1" applyFill="1" applyBorder="1" applyAlignment="1">
      <alignment horizontal="center" vertical="center" wrapText="1"/>
    </xf>
    <xf numFmtId="10" fontId="12" fillId="2" borderId="32" xfId="3" applyNumberFormat="1" applyFont="1" applyFill="1" applyBorder="1" applyAlignment="1">
      <alignment horizontal="center" vertical="center" wrapText="1"/>
    </xf>
    <xf numFmtId="0" fontId="12" fillId="2" borderId="54" xfId="0" applyFont="1" applyFill="1" applyBorder="1" applyAlignment="1">
      <alignment horizontal="center" vertical="top" wrapText="1"/>
    </xf>
    <xf numFmtId="0" fontId="12" fillId="2" borderId="55" xfId="0" applyFont="1" applyFill="1" applyBorder="1" applyAlignment="1">
      <alignment horizontal="left" vertical="top" wrapText="1"/>
    </xf>
    <xf numFmtId="0" fontId="16" fillId="2" borderId="55" xfId="0" applyFont="1" applyFill="1" applyBorder="1" applyAlignment="1">
      <alignment horizontal="left" vertical="center" wrapText="1"/>
    </xf>
    <xf numFmtId="0" fontId="12" fillId="2" borderId="75" xfId="0" applyFont="1" applyFill="1" applyBorder="1" applyAlignment="1">
      <alignment horizontal="left" vertical="top" wrapText="1"/>
    </xf>
    <xf numFmtId="166" fontId="12" fillId="2" borderId="55" xfId="2" applyFont="1" applyFill="1" applyBorder="1" applyAlignment="1">
      <alignment horizontal="left" vertical="top" wrapText="1"/>
    </xf>
    <xf numFmtId="9" fontId="12" fillId="2" borderId="55" xfId="0" applyNumberFormat="1" applyFont="1" applyFill="1" applyBorder="1" applyAlignment="1">
      <alignment horizontal="center" vertical="top" wrapText="1"/>
    </xf>
    <xf numFmtId="9" fontId="12" fillId="2" borderId="55" xfId="0" applyNumberFormat="1" applyFont="1" applyFill="1" applyBorder="1" applyAlignment="1">
      <alignment horizontal="center" vertical="center" wrapText="1"/>
    </xf>
    <xf numFmtId="166" fontId="12" fillId="2" borderId="55" xfId="2" applyFont="1" applyFill="1" applyBorder="1" applyAlignment="1">
      <alignment horizontal="center" vertical="center" wrapText="1"/>
    </xf>
    <xf numFmtId="9" fontId="12" fillId="2" borderId="55" xfId="0" applyNumberFormat="1" applyFont="1" applyFill="1" applyBorder="1" applyAlignment="1">
      <alignment horizontal="center" vertical="top"/>
    </xf>
    <xf numFmtId="0" fontId="9" fillId="2" borderId="55" xfId="0" applyFont="1" applyFill="1" applyBorder="1" applyAlignment="1">
      <alignment horizontal="right"/>
    </xf>
    <xf numFmtId="0" fontId="4" fillId="0" borderId="55" xfId="0" applyFont="1" applyBorder="1"/>
    <xf numFmtId="0" fontId="9" fillId="3" borderId="55" xfId="0" applyFont="1" applyFill="1" applyBorder="1" applyAlignment="1">
      <alignment horizontal="center"/>
    </xf>
    <xf numFmtId="0" fontId="4" fillId="0" borderId="55" xfId="0" applyFont="1" applyBorder="1" applyAlignment="1">
      <alignment horizontal="center"/>
    </xf>
    <xf numFmtId="0" fontId="4" fillId="0" borderId="76" xfId="0" applyFont="1" applyBorder="1" applyAlignment="1">
      <alignment horizontal="center"/>
    </xf>
    <xf numFmtId="0" fontId="12" fillId="2" borderId="28" xfId="0" applyFont="1" applyFill="1" applyBorder="1" applyAlignment="1">
      <alignment horizontal="center" vertical="top" wrapText="1"/>
    </xf>
    <xf numFmtId="0" fontId="10" fillId="2" borderId="13" xfId="0" applyFont="1" applyFill="1" applyBorder="1" applyAlignment="1">
      <alignment horizontal="left" vertical="top" wrapText="1"/>
    </xf>
    <xf numFmtId="0" fontId="12" fillId="0" borderId="13" xfId="0" applyFont="1" applyBorder="1" applyAlignment="1">
      <alignment horizontal="left" vertical="top" wrapText="1"/>
    </xf>
    <xf numFmtId="0" fontId="12" fillId="2" borderId="13" xfId="0" applyFont="1" applyFill="1" applyBorder="1" applyAlignment="1">
      <alignment horizontal="center"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horizontal="center" vertical="center" wrapText="1"/>
    </xf>
    <xf numFmtId="9" fontId="12" fillId="2" borderId="3" xfId="0" applyNumberFormat="1" applyFont="1" applyFill="1" applyBorder="1" applyAlignment="1">
      <alignment horizontal="center" vertical="top" wrapText="1"/>
    </xf>
    <xf numFmtId="9" fontId="12" fillId="2" borderId="3" xfId="0" applyNumberFormat="1" applyFont="1" applyFill="1" applyBorder="1" applyAlignment="1">
      <alignment horizontal="center" vertical="center" wrapText="1"/>
    </xf>
    <xf numFmtId="166" fontId="12" fillId="2" borderId="3" xfId="2" applyFont="1" applyFill="1" applyBorder="1" applyAlignment="1">
      <alignment horizontal="center" vertical="center" wrapText="1"/>
    </xf>
    <xf numFmtId="9" fontId="12" fillId="2" borderId="3" xfId="0" applyNumberFormat="1" applyFont="1" applyFill="1" applyBorder="1" applyAlignment="1">
      <alignment horizontal="center" vertical="top"/>
    </xf>
    <xf numFmtId="0" fontId="12" fillId="2" borderId="64" xfId="0" applyFont="1" applyFill="1" applyBorder="1" applyAlignment="1">
      <alignment horizontal="center"/>
    </xf>
    <xf numFmtId="0" fontId="12" fillId="2" borderId="13" xfId="0" applyFont="1" applyFill="1" applyBorder="1"/>
    <xf numFmtId="0" fontId="12" fillId="2" borderId="13" xfId="0" applyFont="1" applyFill="1" applyBorder="1" applyAlignment="1">
      <alignment vertical="center" wrapText="1"/>
    </xf>
    <xf numFmtId="0" fontId="12" fillId="2" borderId="13" xfId="0" applyFont="1" applyFill="1" applyBorder="1" applyAlignment="1">
      <alignment vertical="top" wrapText="1"/>
    </xf>
    <xf numFmtId="0" fontId="12" fillId="2" borderId="13" xfId="0" applyFont="1" applyFill="1" applyBorder="1" applyAlignment="1">
      <alignment horizontal="center" vertical="center"/>
    </xf>
    <xf numFmtId="166" fontId="12" fillId="2" borderId="37" xfId="2" applyFont="1" applyFill="1" applyBorder="1" applyAlignment="1">
      <alignment vertical="center"/>
    </xf>
    <xf numFmtId="166" fontId="12" fillId="2" borderId="13" xfId="2" applyFont="1" applyFill="1" applyBorder="1"/>
    <xf numFmtId="0" fontId="12" fillId="2" borderId="13" xfId="0" applyFont="1" applyFill="1" applyBorder="1" applyAlignment="1">
      <alignment vertical="center"/>
    </xf>
    <xf numFmtId="166" fontId="12" fillId="2" borderId="13" xfId="0" applyNumberFormat="1" applyFont="1" applyFill="1" applyBorder="1" applyAlignment="1">
      <alignment vertical="center"/>
    </xf>
    <xf numFmtId="9" fontId="12" fillId="2" borderId="13" xfId="0" applyNumberFormat="1" applyFont="1" applyFill="1" applyBorder="1" applyAlignment="1">
      <alignment horizontal="center" vertical="center"/>
    </xf>
    <xf numFmtId="166" fontId="12" fillId="2" borderId="13" xfId="2" applyFont="1" applyFill="1" applyBorder="1" applyAlignment="1">
      <alignment vertical="center"/>
    </xf>
    <xf numFmtId="166" fontId="4" fillId="3" borderId="13" xfId="0" applyNumberFormat="1" applyFont="1" applyFill="1" applyBorder="1" applyAlignment="1">
      <alignment horizontal="center" vertical="center"/>
    </xf>
    <xf numFmtId="166" fontId="4" fillId="0" borderId="13" xfId="0" applyNumberFormat="1" applyFont="1" applyBorder="1" applyAlignment="1">
      <alignment horizontal="center" vertical="center"/>
    </xf>
    <xf numFmtId="171" fontId="4" fillId="0" borderId="13" xfId="0" applyNumberFormat="1" applyFont="1" applyBorder="1" applyAlignment="1">
      <alignment horizontal="center" vertical="center"/>
    </xf>
    <xf numFmtId="10" fontId="4" fillId="0" borderId="13" xfId="0" applyNumberFormat="1" applyFont="1" applyBorder="1" applyAlignment="1">
      <alignment horizontal="center" vertical="center"/>
    </xf>
    <xf numFmtId="0" fontId="4" fillId="0" borderId="6" xfId="0" applyFont="1" applyBorder="1" applyAlignment="1">
      <alignment horizontal="center"/>
    </xf>
    <xf numFmtId="0" fontId="12" fillId="2" borderId="54" xfId="0" applyFont="1" applyFill="1" applyBorder="1" applyAlignment="1">
      <alignment horizontal="center"/>
    </xf>
    <xf numFmtId="0" fontId="12" fillId="2" borderId="55" xfId="0" applyFont="1" applyFill="1" applyBorder="1"/>
    <xf numFmtId="0" fontId="12" fillId="2" borderId="55" xfId="0" applyFont="1" applyFill="1" applyBorder="1" applyAlignment="1">
      <alignment wrapText="1"/>
    </xf>
    <xf numFmtId="166" fontId="7" fillId="2" borderId="55" xfId="2" applyFont="1" applyFill="1" applyBorder="1"/>
    <xf numFmtId="166" fontId="12" fillId="2" borderId="55" xfId="2" applyFont="1" applyFill="1" applyBorder="1"/>
    <xf numFmtId="166" fontId="7" fillId="2" borderId="55" xfId="0" applyNumberFormat="1" applyFont="1" applyFill="1" applyBorder="1"/>
    <xf numFmtId="0" fontId="12" fillId="2" borderId="55" xfId="0" applyFont="1" applyFill="1" applyBorder="1" applyAlignment="1">
      <alignment horizontal="center" vertical="top"/>
    </xf>
    <xf numFmtId="166" fontId="7" fillId="2" borderId="23" xfId="0" applyNumberFormat="1" applyFont="1" applyFill="1" applyBorder="1"/>
    <xf numFmtId="0" fontId="9" fillId="2" borderId="23" xfId="0" applyFont="1" applyFill="1" applyBorder="1" applyAlignment="1">
      <alignment horizontal="right"/>
    </xf>
    <xf numFmtId="166" fontId="9" fillId="2" borderId="23" xfId="0" applyNumberFormat="1" applyFont="1" applyFill="1" applyBorder="1" applyAlignment="1">
      <alignment horizontal="right"/>
    </xf>
    <xf numFmtId="0" fontId="4" fillId="0" borderId="23" xfId="0" applyFont="1" applyBorder="1"/>
    <xf numFmtId="0" fontId="9" fillId="3" borderId="23" xfId="0" applyFont="1" applyFill="1" applyBorder="1" applyAlignment="1">
      <alignment horizontal="center"/>
    </xf>
    <xf numFmtId="2" fontId="4" fillId="0" borderId="23" xfId="0" applyNumberFormat="1" applyFont="1" applyBorder="1" applyAlignment="1">
      <alignment horizontal="center"/>
    </xf>
    <xf numFmtId="166" fontId="16" fillId="2" borderId="21" xfId="0" applyNumberFormat="1" applyFont="1" applyFill="1" applyBorder="1" applyAlignment="1">
      <alignment horizontal="center"/>
    </xf>
    <xf numFmtId="10" fontId="4" fillId="2" borderId="23" xfId="3" applyNumberFormat="1" applyFont="1" applyFill="1" applyBorder="1" applyAlignment="1">
      <alignment horizontal="center"/>
    </xf>
    <xf numFmtId="10" fontId="7" fillId="2" borderId="23" xfId="0" applyNumberFormat="1" applyFont="1" applyFill="1" applyBorder="1" applyAlignment="1">
      <alignment horizontal="right" vertical="center"/>
    </xf>
    <xf numFmtId="0" fontId="4" fillId="0" borderId="24" xfId="0" applyFont="1" applyBorder="1" applyAlignment="1">
      <alignment horizontal="center"/>
    </xf>
    <xf numFmtId="0" fontId="16" fillId="0" borderId="68" xfId="0" applyFont="1" applyBorder="1" applyAlignment="1">
      <alignment horizontal="right"/>
    </xf>
    <xf numFmtId="0" fontId="16" fillId="0" borderId="69" xfId="0" applyFont="1" applyBorder="1" applyAlignment="1">
      <alignment horizontal="right"/>
    </xf>
    <xf numFmtId="0" fontId="16" fillId="0" borderId="14" xfId="0" applyFont="1" applyBorder="1"/>
    <xf numFmtId="166" fontId="16" fillId="2" borderId="14" xfId="0" applyNumberFormat="1" applyFont="1" applyFill="1" applyBorder="1" applyAlignment="1">
      <alignment horizontal="center"/>
    </xf>
    <xf numFmtId="0" fontId="22" fillId="2" borderId="39" xfId="0" applyFont="1" applyFill="1" applyBorder="1" applyAlignment="1">
      <alignment horizontal="center"/>
    </xf>
    <xf numFmtId="0" fontId="27" fillId="2" borderId="0" xfId="0" applyFont="1" applyFill="1"/>
    <xf numFmtId="0" fontId="4" fillId="0" borderId="77" xfId="0" applyFont="1" applyBorder="1" applyAlignment="1">
      <alignment horizontal="center"/>
    </xf>
    <xf numFmtId="166" fontId="22" fillId="0" borderId="0" xfId="0" applyNumberFormat="1" applyFont="1"/>
    <xf numFmtId="0" fontId="16" fillId="0" borderId="17" xfId="0" applyFont="1" applyBorder="1" applyAlignment="1">
      <alignment horizontal="right"/>
    </xf>
    <xf numFmtId="0" fontId="16" fillId="0" borderId="18" xfId="0" applyFont="1" applyBorder="1" applyAlignment="1">
      <alignment horizontal="right"/>
    </xf>
    <xf numFmtId="0" fontId="16" fillId="0" borderId="3" xfId="0" applyFont="1" applyBorder="1"/>
    <xf numFmtId="0" fontId="22" fillId="2" borderId="41" xfId="0" applyFont="1" applyFill="1" applyBorder="1" applyAlignment="1">
      <alignment horizontal="center"/>
    </xf>
    <xf numFmtId="0" fontId="22" fillId="2" borderId="69" xfId="0" applyFont="1" applyFill="1" applyBorder="1" applyAlignment="1">
      <alignment horizontal="center"/>
    </xf>
    <xf numFmtId="0" fontId="4" fillId="0" borderId="58" xfId="0" applyFont="1" applyBorder="1" applyAlignment="1">
      <alignment horizontal="center"/>
    </xf>
    <xf numFmtId="0" fontId="9" fillId="0" borderId="42" xfId="0" applyFont="1" applyBorder="1" applyAlignment="1">
      <alignment horizontal="right"/>
    </xf>
    <xf numFmtId="0" fontId="9" fillId="0" borderId="0" xfId="0" applyFont="1" applyAlignment="1">
      <alignment horizontal="right"/>
    </xf>
    <xf numFmtId="0" fontId="9" fillId="0" borderId="0" xfId="0" applyFont="1"/>
    <xf numFmtId="0" fontId="9" fillId="0" borderId="37" xfId="0" applyFont="1" applyBorder="1" applyAlignment="1">
      <alignment horizontal="right"/>
    </xf>
    <xf numFmtId="9" fontId="9" fillId="0" borderId="57" xfId="0" applyNumberFormat="1" applyFont="1" applyBorder="1" applyAlignment="1">
      <alignment horizontal="center" vertical="top" wrapText="1"/>
    </xf>
    <xf numFmtId="9" fontId="9" fillId="2" borderId="0" xfId="2" applyNumberFormat="1" applyFont="1" applyFill="1" applyBorder="1" applyAlignment="1">
      <alignment horizontal="left" vertical="top" wrapText="1"/>
    </xf>
    <xf numFmtId="0" fontId="9" fillId="2" borderId="0" xfId="0" applyFont="1" applyFill="1" applyAlignment="1">
      <alignment horizontal="left" vertical="top" wrapText="1"/>
    </xf>
    <xf numFmtId="2" fontId="9" fillId="2" borderId="0" xfId="0" applyNumberFormat="1" applyFont="1" applyFill="1" applyAlignment="1">
      <alignment horizontal="center" vertical="top" wrapText="1"/>
    </xf>
    <xf numFmtId="0" fontId="9" fillId="3" borderId="77" xfId="0" applyFont="1" applyFill="1" applyBorder="1"/>
    <xf numFmtId="0" fontId="9" fillId="0" borderId="78" xfId="0" applyFont="1" applyBorder="1"/>
    <xf numFmtId="0" fontId="9" fillId="0" borderId="71" xfId="0" applyFont="1" applyBorder="1"/>
    <xf numFmtId="0" fontId="9" fillId="0" borderId="75" xfId="0" applyFont="1" applyBorder="1"/>
    <xf numFmtId="0" fontId="9" fillId="0" borderId="67" xfId="0" applyFont="1" applyBorder="1"/>
    <xf numFmtId="164" fontId="17" fillId="0" borderId="79" xfId="1" applyFont="1" applyFill="1" applyBorder="1" applyAlignment="1">
      <alignment horizontal="center" vertical="top" wrapText="1"/>
    </xf>
    <xf numFmtId="165" fontId="9" fillId="0" borderId="79" xfId="1" applyNumberFormat="1" applyFont="1" applyFill="1" applyBorder="1" applyAlignment="1">
      <alignment horizontal="center" vertical="top" wrapText="1"/>
    </xf>
    <xf numFmtId="164" fontId="9" fillId="0" borderId="79" xfId="1" applyFont="1" applyFill="1" applyBorder="1" applyAlignment="1">
      <alignment horizontal="center" vertical="top" wrapText="1"/>
    </xf>
    <xf numFmtId="167" fontId="9" fillId="2" borderId="79" xfId="1" applyNumberFormat="1" applyFont="1" applyFill="1" applyBorder="1" applyAlignment="1">
      <alignment horizontal="center" vertical="top" wrapText="1"/>
    </xf>
    <xf numFmtId="165" fontId="9" fillId="2" borderId="79" xfId="1" applyNumberFormat="1" applyFont="1" applyFill="1" applyBorder="1" applyAlignment="1">
      <alignment horizontal="center" vertical="top" wrapText="1"/>
    </xf>
    <xf numFmtId="164" fontId="9" fillId="2" borderId="79" xfId="1" applyFont="1" applyFill="1" applyBorder="1" applyAlignment="1">
      <alignment horizontal="center" vertical="top" wrapText="1"/>
    </xf>
    <xf numFmtId="164" fontId="9" fillId="2" borderId="2" xfId="1" applyFont="1" applyFill="1" applyBorder="1" applyAlignment="1">
      <alignment horizontal="center" vertical="top" wrapText="1"/>
    </xf>
    <xf numFmtId="2" fontId="9" fillId="0" borderId="2" xfId="0" applyNumberFormat="1" applyFont="1" applyBorder="1" applyAlignment="1">
      <alignment horizontal="center" vertical="top" wrapText="1"/>
    </xf>
    <xf numFmtId="165" fontId="9" fillId="2" borderId="2" xfId="1" applyNumberFormat="1" applyFont="1" applyFill="1" applyBorder="1" applyAlignment="1">
      <alignment horizontal="center" vertical="top" wrapText="1"/>
    </xf>
    <xf numFmtId="9" fontId="9" fillId="2" borderId="71" xfId="2" applyNumberFormat="1" applyFont="1" applyFill="1" applyBorder="1" applyAlignment="1">
      <alignment horizontal="left" vertical="top" wrapText="1"/>
    </xf>
    <xf numFmtId="165" fontId="9" fillId="2" borderId="2" xfId="1" applyNumberFormat="1" applyFont="1" applyFill="1" applyBorder="1" applyAlignment="1">
      <alignment vertical="center" wrapText="1"/>
    </xf>
    <xf numFmtId="10" fontId="7" fillId="2" borderId="2" xfId="0" applyNumberFormat="1" applyFont="1" applyFill="1" applyBorder="1" applyAlignment="1">
      <alignment horizontal="right" vertical="center"/>
    </xf>
    <xf numFmtId="0" fontId="9" fillId="3" borderId="80" xfId="0" applyFont="1" applyFill="1" applyBorder="1"/>
    <xf numFmtId="0" fontId="9" fillId="0" borderId="21" xfId="0" applyFont="1" applyBorder="1"/>
    <xf numFmtId="0" fontId="4" fillId="0" borderId="75" xfId="0" applyFont="1" applyBorder="1"/>
    <xf numFmtId="0" fontId="9" fillId="0" borderId="57" xfId="0" applyFont="1" applyBorder="1"/>
    <xf numFmtId="166" fontId="9" fillId="0" borderId="21" xfId="0" applyNumberFormat="1" applyFont="1" applyBorder="1"/>
    <xf numFmtId="0" fontId="9" fillId="2" borderId="21" xfId="0" applyFont="1" applyFill="1" applyBorder="1"/>
    <xf numFmtId="0" fontId="9" fillId="2" borderId="22" xfId="0" applyFont="1" applyFill="1" applyBorder="1"/>
    <xf numFmtId="9" fontId="9" fillId="0" borderId="37" xfId="0" applyNumberFormat="1" applyFont="1" applyBorder="1" applyAlignment="1">
      <alignment horizontal="center" vertical="top" wrapText="1"/>
    </xf>
    <xf numFmtId="166" fontId="9" fillId="3" borderId="37" xfId="2" applyFont="1" applyFill="1" applyBorder="1" applyAlignment="1">
      <alignment horizontal="center" vertical="top" wrapText="1"/>
    </xf>
    <xf numFmtId="9" fontId="9" fillId="0" borderId="57" xfId="2" applyNumberFormat="1" applyFont="1" applyFill="1" applyBorder="1" applyAlignment="1">
      <alignment horizontal="left" vertical="top" wrapText="1"/>
    </xf>
    <xf numFmtId="166" fontId="9" fillId="0" borderId="37" xfId="0" applyNumberFormat="1" applyFont="1" applyBorder="1" applyAlignment="1">
      <alignment horizontal="left" vertical="top" wrapText="1"/>
    </xf>
    <xf numFmtId="0" fontId="9" fillId="0" borderId="37" xfId="0" applyFont="1" applyBorder="1" applyAlignment="1">
      <alignment horizontal="left" vertical="top" wrapText="1"/>
    </xf>
    <xf numFmtId="10" fontId="9" fillId="0" borderId="37" xfId="0" applyNumberFormat="1" applyFont="1" applyBorder="1" applyAlignment="1">
      <alignment horizontal="center" vertical="top" wrapText="1"/>
    </xf>
    <xf numFmtId="0" fontId="9" fillId="3" borderId="81" xfId="0" applyFont="1" applyFill="1" applyBorder="1"/>
    <xf numFmtId="164" fontId="9" fillId="0" borderId="0" xfId="1" applyFont="1" applyFill="1" applyBorder="1" applyAlignment="1">
      <alignment horizontal="center" vertical="top" wrapText="1"/>
    </xf>
    <xf numFmtId="166" fontId="4" fillId="0" borderId="0" xfId="0" applyNumberFormat="1" applyFont="1"/>
    <xf numFmtId="0" fontId="38" fillId="0" borderId="0" xfId="0" applyFont="1" applyAlignment="1">
      <alignment horizontal="center"/>
    </xf>
    <xf numFmtId="166" fontId="3" fillId="0" borderId="0" xfId="0" applyNumberFormat="1" applyFont="1"/>
    <xf numFmtId="0" fontId="39" fillId="0" borderId="0" xfId="0" applyFont="1" applyAlignment="1">
      <alignment horizontal="center"/>
    </xf>
    <xf numFmtId="10" fontId="3" fillId="0" borderId="0" xfId="0" applyNumberFormat="1" applyFont="1"/>
    <xf numFmtId="166" fontId="5" fillId="0" borderId="0" xfId="0" applyNumberFormat="1" applyFont="1"/>
    <xf numFmtId="0" fontId="39" fillId="0" borderId="0" xfId="0" applyFont="1"/>
    <xf numFmtId="166" fontId="10" fillId="3" borderId="0" xfId="0" applyNumberFormat="1" applyFont="1" applyFill="1"/>
    <xf numFmtId="0" fontId="39" fillId="3" borderId="0" xfId="0" applyFont="1" applyFill="1"/>
    <xf numFmtId="0" fontId="40" fillId="0" borderId="0" xfId="0" applyFont="1" applyAlignment="1">
      <alignment horizontal="center"/>
    </xf>
    <xf numFmtId="0" fontId="0" fillId="2" borderId="0" xfId="0" applyFill="1"/>
  </cellXfs>
  <cellStyles count="9">
    <cellStyle name="Comma" xfId="1" builtinId="3"/>
    <cellStyle name="Comma [0]" xfId="2" builtinId="6"/>
    <cellStyle name="Comma [0] 2" xfId="6" xr:uid="{DAA8111A-D63A-4EBE-9FFD-82FB58CC7BB1}"/>
    <cellStyle name="Comma 2" xfId="5" xr:uid="{DDFE467D-39CC-4EC2-BCC5-9FCDEE90A461}"/>
    <cellStyle name="Normal" xfId="0" builtinId="0"/>
    <cellStyle name="Normal 2" xfId="4" xr:uid="{893F6585-6A20-4804-A574-BD1A4FCBDEFD}"/>
    <cellStyle name="Normal 2 2" xfId="8" xr:uid="{21502293-F4FD-42AA-ADFF-40208278572E}"/>
    <cellStyle name="Normal_LAKIP BAG. III_LAKIP SELURUH SKPD TH.2009 TANJABBAR" xfId="7" xr:uid="{9AD71152-24EF-4818-A89D-C788EC61FA8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D4134-0C43-4879-9390-73367D60E548}">
  <dimension ref="A1:AA208"/>
  <sheetViews>
    <sheetView tabSelected="1" view="pageBreakPreview" topLeftCell="D191" zoomScale="75" zoomScaleNormal="68" zoomScaleSheetLayoutView="75" workbookViewId="0">
      <selection activeCell="E205" sqref="E205"/>
    </sheetView>
  </sheetViews>
  <sheetFormatPr defaultRowHeight="15" x14ac:dyDescent="0.25"/>
  <cols>
    <col min="1" max="1" width="5.28515625" customWidth="1"/>
    <col min="2" max="2" width="12.5703125" customWidth="1"/>
    <col min="3" max="3" width="18.85546875" customWidth="1"/>
    <col min="4" max="4" width="22.85546875" customWidth="1"/>
    <col min="5" max="5" width="8.42578125" customWidth="1"/>
    <col min="6" max="6" width="18" customWidth="1"/>
    <col min="7" max="7" width="7" customWidth="1"/>
    <col min="8" max="8" width="8.140625" customWidth="1"/>
    <col min="9" max="9" width="7.28515625" customWidth="1"/>
    <col min="10" max="10" width="16.42578125" customWidth="1"/>
    <col min="11" max="11" width="9.28515625" customWidth="1"/>
    <col min="12" max="12" width="14.85546875" customWidth="1"/>
    <col min="13" max="13" width="8.7109375" style="1476" customWidth="1"/>
    <col min="14" max="14" width="14.7109375" style="1476" customWidth="1"/>
    <col min="15" max="16" width="2.7109375" style="1476" customWidth="1"/>
    <col min="17" max="17" width="3.5703125" style="1476" customWidth="1"/>
    <col min="18" max="18" width="2.7109375" style="1476" customWidth="1"/>
    <col min="19" max="19" width="10" customWidth="1"/>
    <col min="20" max="20" width="16.42578125" customWidth="1"/>
    <col min="21" max="21" width="8.42578125" customWidth="1"/>
    <col min="22" max="22" width="15.85546875" customWidth="1"/>
    <col min="23" max="23" width="9.28515625" customWidth="1"/>
    <col min="24" max="24" width="9.140625" customWidth="1"/>
    <col min="25" max="25" width="9.85546875" customWidth="1"/>
    <col min="27" max="27" width="8.42578125" customWidth="1"/>
    <col min="257" max="257" width="5.28515625" customWidth="1"/>
    <col min="258" max="258" width="12.5703125" customWidth="1"/>
    <col min="259" max="259" width="18.85546875" customWidth="1"/>
    <col min="260" max="260" width="22.85546875" customWidth="1"/>
    <col min="261" max="261" width="8.42578125" customWidth="1"/>
    <col min="262" max="262" width="18" customWidth="1"/>
    <col min="263" max="263" width="7" customWidth="1"/>
    <col min="264" max="264" width="8.140625" customWidth="1"/>
    <col min="265" max="265" width="7.28515625" customWidth="1"/>
    <col min="266" max="266" width="16.42578125" customWidth="1"/>
    <col min="267" max="267" width="9.28515625" customWidth="1"/>
    <col min="268" max="268" width="14.85546875" customWidth="1"/>
    <col min="269" max="269" width="8.7109375" customWidth="1"/>
    <col min="270" max="270" width="14.7109375" customWidth="1"/>
    <col min="271" max="272" width="2.7109375" customWidth="1"/>
    <col min="273" max="273" width="3.5703125" customWidth="1"/>
    <col min="274" max="274" width="2.7109375" customWidth="1"/>
    <col min="275" max="275" width="10" customWidth="1"/>
    <col min="276" max="276" width="16.42578125" customWidth="1"/>
    <col min="277" max="277" width="8.42578125" customWidth="1"/>
    <col min="278" max="278" width="15.85546875" customWidth="1"/>
    <col min="279" max="279" width="9.28515625" customWidth="1"/>
    <col min="281" max="281" width="9.85546875" customWidth="1"/>
    <col min="283" max="283" width="8.42578125" customWidth="1"/>
    <col min="513" max="513" width="5.28515625" customWidth="1"/>
    <col min="514" max="514" width="12.5703125" customWidth="1"/>
    <col min="515" max="515" width="18.85546875" customWidth="1"/>
    <col min="516" max="516" width="22.85546875" customWidth="1"/>
    <col min="517" max="517" width="8.42578125" customWidth="1"/>
    <col min="518" max="518" width="18" customWidth="1"/>
    <col min="519" max="519" width="7" customWidth="1"/>
    <col min="520" max="520" width="8.140625" customWidth="1"/>
    <col min="521" max="521" width="7.28515625" customWidth="1"/>
    <col min="522" max="522" width="16.42578125" customWidth="1"/>
    <col min="523" max="523" width="9.28515625" customWidth="1"/>
    <col min="524" max="524" width="14.85546875" customWidth="1"/>
    <col min="525" max="525" width="8.7109375" customWidth="1"/>
    <col min="526" max="526" width="14.7109375" customWidth="1"/>
    <col min="527" max="528" width="2.7109375" customWidth="1"/>
    <col min="529" max="529" width="3.5703125" customWidth="1"/>
    <col min="530" max="530" width="2.7109375" customWidth="1"/>
    <col min="531" max="531" width="10" customWidth="1"/>
    <col min="532" max="532" width="16.42578125" customWidth="1"/>
    <col min="533" max="533" width="8.42578125" customWidth="1"/>
    <col min="534" max="534" width="15.85546875" customWidth="1"/>
    <col min="535" max="535" width="9.28515625" customWidth="1"/>
    <col min="537" max="537" width="9.85546875" customWidth="1"/>
    <col min="539" max="539" width="8.42578125" customWidth="1"/>
    <col min="769" max="769" width="5.28515625" customWidth="1"/>
    <col min="770" max="770" width="12.5703125" customWidth="1"/>
    <col min="771" max="771" width="18.85546875" customWidth="1"/>
    <col min="772" max="772" width="22.85546875" customWidth="1"/>
    <col min="773" max="773" width="8.42578125" customWidth="1"/>
    <col min="774" max="774" width="18" customWidth="1"/>
    <col min="775" max="775" width="7" customWidth="1"/>
    <col min="776" max="776" width="8.140625" customWidth="1"/>
    <col min="777" max="777" width="7.28515625" customWidth="1"/>
    <col min="778" max="778" width="16.42578125" customWidth="1"/>
    <col min="779" max="779" width="9.28515625" customWidth="1"/>
    <col min="780" max="780" width="14.85546875" customWidth="1"/>
    <col min="781" max="781" width="8.7109375" customWidth="1"/>
    <col min="782" max="782" width="14.7109375" customWidth="1"/>
    <col min="783" max="784" width="2.7109375" customWidth="1"/>
    <col min="785" max="785" width="3.5703125" customWidth="1"/>
    <col min="786" max="786" width="2.7109375" customWidth="1"/>
    <col min="787" max="787" width="10" customWidth="1"/>
    <col min="788" max="788" width="16.42578125" customWidth="1"/>
    <col min="789" max="789" width="8.42578125" customWidth="1"/>
    <col min="790" max="790" width="15.85546875" customWidth="1"/>
    <col min="791" max="791" width="9.28515625" customWidth="1"/>
    <col min="793" max="793" width="9.85546875" customWidth="1"/>
    <col min="795" max="795" width="8.42578125" customWidth="1"/>
    <col min="1025" max="1025" width="5.28515625" customWidth="1"/>
    <col min="1026" max="1026" width="12.5703125" customWidth="1"/>
    <col min="1027" max="1027" width="18.85546875" customWidth="1"/>
    <col min="1028" max="1028" width="22.85546875" customWidth="1"/>
    <col min="1029" max="1029" width="8.42578125" customWidth="1"/>
    <col min="1030" max="1030" width="18" customWidth="1"/>
    <col min="1031" max="1031" width="7" customWidth="1"/>
    <col min="1032" max="1032" width="8.140625" customWidth="1"/>
    <col min="1033" max="1033" width="7.28515625" customWidth="1"/>
    <col min="1034" max="1034" width="16.42578125" customWidth="1"/>
    <col min="1035" max="1035" width="9.28515625" customWidth="1"/>
    <col min="1036" max="1036" width="14.85546875" customWidth="1"/>
    <col min="1037" max="1037" width="8.7109375" customWidth="1"/>
    <col min="1038" max="1038" width="14.7109375" customWidth="1"/>
    <col min="1039" max="1040" width="2.7109375" customWidth="1"/>
    <col min="1041" max="1041" width="3.5703125" customWidth="1"/>
    <col min="1042" max="1042" width="2.7109375" customWidth="1"/>
    <col min="1043" max="1043" width="10" customWidth="1"/>
    <col min="1044" max="1044" width="16.42578125" customWidth="1"/>
    <col min="1045" max="1045" width="8.42578125" customWidth="1"/>
    <col min="1046" max="1046" width="15.85546875" customWidth="1"/>
    <col min="1047" max="1047" width="9.28515625" customWidth="1"/>
    <col min="1049" max="1049" width="9.85546875" customWidth="1"/>
    <col min="1051" max="1051" width="8.42578125" customWidth="1"/>
    <col min="1281" max="1281" width="5.28515625" customWidth="1"/>
    <col min="1282" max="1282" width="12.5703125" customWidth="1"/>
    <col min="1283" max="1283" width="18.85546875" customWidth="1"/>
    <col min="1284" max="1284" width="22.85546875" customWidth="1"/>
    <col min="1285" max="1285" width="8.42578125" customWidth="1"/>
    <col min="1286" max="1286" width="18" customWidth="1"/>
    <col min="1287" max="1287" width="7" customWidth="1"/>
    <col min="1288" max="1288" width="8.140625" customWidth="1"/>
    <col min="1289" max="1289" width="7.28515625" customWidth="1"/>
    <col min="1290" max="1290" width="16.42578125" customWidth="1"/>
    <col min="1291" max="1291" width="9.28515625" customWidth="1"/>
    <col min="1292" max="1292" width="14.85546875" customWidth="1"/>
    <col min="1293" max="1293" width="8.7109375" customWidth="1"/>
    <col min="1294" max="1294" width="14.7109375" customWidth="1"/>
    <col min="1295" max="1296" width="2.7109375" customWidth="1"/>
    <col min="1297" max="1297" width="3.5703125" customWidth="1"/>
    <col min="1298" max="1298" width="2.7109375" customWidth="1"/>
    <col min="1299" max="1299" width="10" customWidth="1"/>
    <col min="1300" max="1300" width="16.42578125" customWidth="1"/>
    <col min="1301" max="1301" width="8.42578125" customWidth="1"/>
    <col min="1302" max="1302" width="15.85546875" customWidth="1"/>
    <col min="1303" max="1303" width="9.28515625" customWidth="1"/>
    <col min="1305" max="1305" width="9.85546875" customWidth="1"/>
    <col min="1307" max="1307" width="8.42578125" customWidth="1"/>
    <col min="1537" max="1537" width="5.28515625" customWidth="1"/>
    <col min="1538" max="1538" width="12.5703125" customWidth="1"/>
    <col min="1539" max="1539" width="18.85546875" customWidth="1"/>
    <col min="1540" max="1540" width="22.85546875" customWidth="1"/>
    <col min="1541" max="1541" width="8.42578125" customWidth="1"/>
    <col min="1542" max="1542" width="18" customWidth="1"/>
    <col min="1543" max="1543" width="7" customWidth="1"/>
    <col min="1544" max="1544" width="8.140625" customWidth="1"/>
    <col min="1545" max="1545" width="7.28515625" customWidth="1"/>
    <col min="1546" max="1546" width="16.42578125" customWidth="1"/>
    <col min="1547" max="1547" width="9.28515625" customWidth="1"/>
    <col min="1548" max="1548" width="14.85546875" customWidth="1"/>
    <col min="1549" max="1549" width="8.7109375" customWidth="1"/>
    <col min="1550" max="1550" width="14.7109375" customWidth="1"/>
    <col min="1551" max="1552" width="2.7109375" customWidth="1"/>
    <col min="1553" max="1553" width="3.5703125" customWidth="1"/>
    <col min="1554" max="1554" width="2.7109375" customWidth="1"/>
    <col min="1555" max="1555" width="10" customWidth="1"/>
    <col min="1556" max="1556" width="16.42578125" customWidth="1"/>
    <col min="1557" max="1557" width="8.42578125" customWidth="1"/>
    <col min="1558" max="1558" width="15.85546875" customWidth="1"/>
    <col min="1559" max="1559" width="9.28515625" customWidth="1"/>
    <col min="1561" max="1561" width="9.85546875" customWidth="1"/>
    <col min="1563" max="1563" width="8.42578125" customWidth="1"/>
    <col min="1793" max="1793" width="5.28515625" customWidth="1"/>
    <col min="1794" max="1794" width="12.5703125" customWidth="1"/>
    <col min="1795" max="1795" width="18.85546875" customWidth="1"/>
    <col min="1796" max="1796" width="22.85546875" customWidth="1"/>
    <col min="1797" max="1797" width="8.42578125" customWidth="1"/>
    <col min="1798" max="1798" width="18" customWidth="1"/>
    <col min="1799" max="1799" width="7" customWidth="1"/>
    <col min="1800" max="1800" width="8.140625" customWidth="1"/>
    <col min="1801" max="1801" width="7.28515625" customWidth="1"/>
    <col min="1802" max="1802" width="16.42578125" customWidth="1"/>
    <col min="1803" max="1803" width="9.28515625" customWidth="1"/>
    <col min="1804" max="1804" width="14.85546875" customWidth="1"/>
    <col min="1805" max="1805" width="8.7109375" customWidth="1"/>
    <col min="1806" max="1806" width="14.7109375" customWidth="1"/>
    <col min="1807" max="1808" width="2.7109375" customWidth="1"/>
    <col min="1809" max="1809" width="3.5703125" customWidth="1"/>
    <col min="1810" max="1810" width="2.7109375" customWidth="1"/>
    <col min="1811" max="1811" width="10" customWidth="1"/>
    <col min="1812" max="1812" width="16.42578125" customWidth="1"/>
    <col min="1813" max="1813" width="8.42578125" customWidth="1"/>
    <col min="1814" max="1814" width="15.85546875" customWidth="1"/>
    <col min="1815" max="1815" width="9.28515625" customWidth="1"/>
    <col min="1817" max="1817" width="9.85546875" customWidth="1"/>
    <col min="1819" max="1819" width="8.42578125" customWidth="1"/>
    <col min="2049" max="2049" width="5.28515625" customWidth="1"/>
    <col min="2050" max="2050" width="12.5703125" customWidth="1"/>
    <col min="2051" max="2051" width="18.85546875" customWidth="1"/>
    <col min="2052" max="2052" width="22.85546875" customWidth="1"/>
    <col min="2053" max="2053" width="8.42578125" customWidth="1"/>
    <col min="2054" max="2054" width="18" customWidth="1"/>
    <col min="2055" max="2055" width="7" customWidth="1"/>
    <col min="2056" max="2056" width="8.140625" customWidth="1"/>
    <col min="2057" max="2057" width="7.28515625" customWidth="1"/>
    <col min="2058" max="2058" width="16.42578125" customWidth="1"/>
    <col min="2059" max="2059" width="9.28515625" customWidth="1"/>
    <col min="2060" max="2060" width="14.85546875" customWidth="1"/>
    <col min="2061" max="2061" width="8.7109375" customWidth="1"/>
    <col min="2062" max="2062" width="14.7109375" customWidth="1"/>
    <col min="2063" max="2064" width="2.7109375" customWidth="1"/>
    <col min="2065" max="2065" width="3.5703125" customWidth="1"/>
    <col min="2066" max="2066" width="2.7109375" customWidth="1"/>
    <col min="2067" max="2067" width="10" customWidth="1"/>
    <col min="2068" max="2068" width="16.42578125" customWidth="1"/>
    <col min="2069" max="2069" width="8.42578125" customWidth="1"/>
    <col min="2070" max="2070" width="15.85546875" customWidth="1"/>
    <col min="2071" max="2071" width="9.28515625" customWidth="1"/>
    <col min="2073" max="2073" width="9.85546875" customWidth="1"/>
    <col min="2075" max="2075" width="8.42578125" customWidth="1"/>
    <col min="2305" max="2305" width="5.28515625" customWidth="1"/>
    <col min="2306" max="2306" width="12.5703125" customWidth="1"/>
    <col min="2307" max="2307" width="18.85546875" customWidth="1"/>
    <col min="2308" max="2308" width="22.85546875" customWidth="1"/>
    <col min="2309" max="2309" width="8.42578125" customWidth="1"/>
    <col min="2310" max="2310" width="18" customWidth="1"/>
    <col min="2311" max="2311" width="7" customWidth="1"/>
    <col min="2312" max="2312" width="8.140625" customWidth="1"/>
    <col min="2313" max="2313" width="7.28515625" customWidth="1"/>
    <col min="2314" max="2314" width="16.42578125" customWidth="1"/>
    <col min="2315" max="2315" width="9.28515625" customWidth="1"/>
    <col min="2316" max="2316" width="14.85546875" customWidth="1"/>
    <col min="2317" max="2317" width="8.7109375" customWidth="1"/>
    <col min="2318" max="2318" width="14.7109375" customWidth="1"/>
    <col min="2319" max="2320" width="2.7109375" customWidth="1"/>
    <col min="2321" max="2321" width="3.5703125" customWidth="1"/>
    <col min="2322" max="2322" width="2.7109375" customWidth="1"/>
    <col min="2323" max="2323" width="10" customWidth="1"/>
    <col min="2324" max="2324" width="16.42578125" customWidth="1"/>
    <col min="2325" max="2325" width="8.42578125" customWidth="1"/>
    <col min="2326" max="2326" width="15.85546875" customWidth="1"/>
    <col min="2327" max="2327" width="9.28515625" customWidth="1"/>
    <col min="2329" max="2329" width="9.85546875" customWidth="1"/>
    <col min="2331" max="2331" width="8.42578125" customWidth="1"/>
    <col min="2561" max="2561" width="5.28515625" customWidth="1"/>
    <col min="2562" max="2562" width="12.5703125" customWidth="1"/>
    <col min="2563" max="2563" width="18.85546875" customWidth="1"/>
    <col min="2564" max="2564" width="22.85546875" customWidth="1"/>
    <col min="2565" max="2565" width="8.42578125" customWidth="1"/>
    <col min="2566" max="2566" width="18" customWidth="1"/>
    <col min="2567" max="2567" width="7" customWidth="1"/>
    <col min="2568" max="2568" width="8.140625" customWidth="1"/>
    <col min="2569" max="2569" width="7.28515625" customWidth="1"/>
    <col min="2570" max="2570" width="16.42578125" customWidth="1"/>
    <col min="2571" max="2571" width="9.28515625" customWidth="1"/>
    <col min="2572" max="2572" width="14.85546875" customWidth="1"/>
    <col min="2573" max="2573" width="8.7109375" customWidth="1"/>
    <col min="2574" max="2574" width="14.7109375" customWidth="1"/>
    <col min="2575" max="2576" width="2.7109375" customWidth="1"/>
    <col min="2577" max="2577" width="3.5703125" customWidth="1"/>
    <col min="2578" max="2578" width="2.7109375" customWidth="1"/>
    <col min="2579" max="2579" width="10" customWidth="1"/>
    <col min="2580" max="2580" width="16.42578125" customWidth="1"/>
    <col min="2581" max="2581" width="8.42578125" customWidth="1"/>
    <col min="2582" max="2582" width="15.85546875" customWidth="1"/>
    <col min="2583" max="2583" width="9.28515625" customWidth="1"/>
    <col min="2585" max="2585" width="9.85546875" customWidth="1"/>
    <col min="2587" max="2587" width="8.42578125" customWidth="1"/>
    <col min="2817" max="2817" width="5.28515625" customWidth="1"/>
    <col min="2818" max="2818" width="12.5703125" customWidth="1"/>
    <col min="2819" max="2819" width="18.85546875" customWidth="1"/>
    <col min="2820" max="2820" width="22.85546875" customWidth="1"/>
    <col min="2821" max="2821" width="8.42578125" customWidth="1"/>
    <col min="2822" max="2822" width="18" customWidth="1"/>
    <col min="2823" max="2823" width="7" customWidth="1"/>
    <col min="2824" max="2824" width="8.140625" customWidth="1"/>
    <col min="2825" max="2825" width="7.28515625" customWidth="1"/>
    <col min="2826" max="2826" width="16.42578125" customWidth="1"/>
    <col min="2827" max="2827" width="9.28515625" customWidth="1"/>
    <col min="2828" max="2828" width="14.85546875" customWidth="1"/>
    <col min="2829" max="2829" width="8.7109375" customWidth="1"/>
    <col min="2830" max="2830" width="14.7109375" customWidth="1"/>
    <col min="2831" max="2832" width="2.7109375" customWidth="1"/>
    <col min="2833" max="2833" width="3.5703125" customWidth="1"/>
    <col min="2834" max="2834" width="2.7109375" customWidth="1"/>
    <col min="2835" max="2835" width="10" customWidth="1"/>
    <col min="2836" max="2836" width="16.42578125" customWidth="1"/>
    <col min="2837" max="2837" width="8.42578125" customWidth="1"/>
    <col min="2838" max="2838" width="15.85546875" customWidth="1"/>
    <col min="2839" max="2839" width="9.28515625" customWidth="1"/>
    <col min="2841" max="2841" width="9.85546875" customWidth="1"/>
    <col min="2843" max="2843" width="8.42578125" customWidth="1"/>
    <col min="3073" max="3073" width="5.28515625" customWidth="1"/>
    <col min="3074" max="3074" width="12.5703125" customWidth="1"/>
    <col min="3075" max="3075" width="18.85546875" customWidth="1"/>
    <col min="3076" max="3076" width="22.85546875" customWidth="1"/>
    <col min="3077" max="3077" width="8.42578125" customWidth="1"/>
    <col min="3078" max="3078" width="18" customWidth="1"/>
    <col min="3079" max="3079" width="7" customWidth="1"/>
    <col min="3080" max="3080" width="8.140625" customWidth="1"/>
    <col min="3081" max="3081" width="7.28515625" customWidth="1"/>
    <col min="3082" max="3082" width="16.42578125" customWidth="1"/>
    <col min="3083" max="3083" width="9.28515625" customWidth="1"/>
    <col min="3084" max="3084" width="14.85546875" customWidth="1"/>
    <col min="3085" max="3085" width="8.7109375" customWidth="1"/>
    <col min="3086" max="3086" width="14.7109375" customWidth="1"/>
    <col min="3087" max="3088" width="2.7109375" customWidth="1"/>
    <col min="3089" max="3089" width="3.5703125" customWidth="1"/>
    <col min="3090" max="3090" width="2.7109375" customWidth="1"/>
    <col min="3091" max="3091" width="10" customWidth="1"/>
    <col min="3092" max="3092" width="16.42578125" customWidth="1"/>
    <col min="3093" max="3093" width="8.42578125" customWidth="1"/>
    <col min="3094" max="3094" width="15.85546875" customWidth="1"/>
    <col min="3095" max="3095" width="9.28515625" customWidth="1"/>
    <col min="3097" max="3097" width="9.85546875" customWidth="1"/>
    <col min="3099" max="3099" width="8.42578125" customWidth="1"/>
    <col min="3329" max="3329" width="5.28515625" customWidth="1"/>
    <col min="3330" max="3330" width="12.5703125" customWidth="1"/>
    <col min="3331" max="3331" width="18.85546875" customWidth="1"/>
    <col min="3332" max="3332" width="22.85546875" customWidth="1"/>
    <col min="3333" max="3333" width="8.42578125" customWidth="1"/>
    <col min="3334" max="3334" width="18" customWidth="1"/>
    <col min="3335" max="3335" width="7" customWidth="1"/>
    <col min="3336" max="3336" width="8.140625" customWidth="1"/>
    <col min="3337" max="3337" width="7.28515625" customWidth="1"/>
    <col min="3338" max="3338" width="16.42578125" customWidth="1"/>
    <col min="3339" max="3339" width="9.28515625" customWidth="1"/>
    <col min="3340" max="3340" width="14.85546875" customWidth="1"/>
    <col min="3341" max="3341" width="8.7109375" customWidth="1"/>
    <col min="3342" max="3342" width="14.7109375" customWidth="1"/>
    <col min="3343" max="3344" width="2.7109375" customWidth="1"/>
    <col min="3345" max="3345" width="3.5703125" customWidth="1"/>
    <col min="3346" max="3346" width="2.7109375" customWidth="1"/>
    <col min="3347" max="3347" width="10" customWidth="1"/>
    <col min="3348" max="3348" width="16.42578125" customWidth="1"/>
    <col min="3349" max="3349" width="8.42578125" customWidth="1"/>
    <col min="3350" max="3350" width="15.85546875" customWidth="1"/>
    <col min="3351" max="3351" width="9.28515625" customWidth="1"/>
    <col min="3353" max="3353" width="9.85546875" customWidth="1"/>
    <col min="3355" max="3355" width="8.42578125" customWidth="1"/>
    <col min="3585" max="3585" width="5.28515625" customWidth="1"/>
    <col min="3586" max="3586" width="12.5703125" customWidth="1"/>
    <col min="3587" max="3587" width="18.85546875" customWidth="1"/>
    <col min="3588" max="3588" width="22.85546875" customWidth="1"/>
    <col min="3589" max="3589" width="8.42578125" customWidth="1"/>
    <col min="3590" max="3590" width="18" customWidth="1"/>
    <col min="3591" max="3591" width="7" customWidth="1"/>
    <col min="3592" max="3592" width="8.140625" customWidth="1"/>
    <col min="3593" max="3593" width="7.28515625" customWidth="1"/>
    <col min="3594" max="3594" width="16.42578125" customWidth="1"/>
    <col min="3595" max="3595" width="9.28515625" customWidth="1"/>
    <col min="3596" max="3596" width="14.85546875" customWidth="1"/>
    <col min="3597" max="3597" width="8.7109375" customWidth="1"/>
    <col min="3598" max="3598" width="14.7109375" customWidth="1"/>
    <col min="3599" max="3600" width="2.7109375" customWidth="1"/>
    <col min="3601" max="3601" width="3.5703125" customWidth="1"/>
    <col min="3602" max="3602" width="2.7109375" customWidth="1"/>
    <col min="3603" max="3603" width="10" customWidth="1"/>
    <col min="3604" max="3604" width="16.42578125" customWidth="1"/>
    <col min="3605" max="3605" width="8.42578125" customWidth="1"/>
    <col min="3606" max="3606" width="15.85546875" customWidth="1"/>
    <col min="3607" max="3607" width="9.28515625" customWidth="1"/>
    <col min="3609" max="3609" width="9.85546875" customWidth="1"/>
    <col min="3611" max="3611" width="8.42578125" customWidth="1"/>
    <col min="3841" max="3841" width="5.28515625" customWidth="1"/>
    <col min="3842" max="3842" width="12.5703125" customWidth="1"/>
    <col min="3843" max="3843" width="18.85546875" customWidth="1"/>
    <col min="3844" max="3844" width="22.85546875" customWidth="1"/>
    <col min="3845" max="3845" width="8.42578125" customWidth="1"/>
    <col min="3846" max="3846" width="18" customWidth="1"/>
    <col min="3847" max="3847" width="7" customWidth="1"/>
    <col min="3848" max="3848" width="8.140625" customWidth="1"/>
    <col min="3849" max="3849" width="7.28515625" customWidth="1"/>
    <col min="3850" max="3850" width="16.42578125" customWidth="1"/>
    <col min="3851" max="3851" width="9.28515625" customWidth="1"/>
    <col min="3852" max="3852" width="14.85546875" customWidth="1"/>
    <col min="3853" max="3853" width="8.7109375" customWidth="1"/>
    <col min="3854" max="3854" width="14.7109375" customWidth="1"/>
    <col min="3855" max="3856" width="2.7109375" customWidth="1"/>
    <col min="3857" max="3857" width="3.5703125" customWidth="1"/>
    <col min="3858" max="3858" width="2.7109375" customWidth="1"/>
    <col min="3859" max="3859" width="10" customWidth="1"/>
    <col min="3860" max="3860" width="16.42578125" customWidth="1"/>
    <col min="3861" max="3861" width="8.42578125" customWidth="1"/>
    <col min="3862" max="3862" width="15.85546875" customWidth="1"/>
    <col min="3863" max="3863" width="9.28515625" customWidth="1"/>
    <col min="3865" max="3865" width="9.85546875" customWidth="1"/>
    <col min="3867" max="3867" width="8.42578125" customWidth="1"/>
    <col min="4097" max="4097" width="5.28515625" customWidth="1"/>
    <col min="4098" max="4098" width="12.5703125" customWidth="1"/>
    <col min="4099" max="4099" width="18.85546875" customWidth="1"/>
    <col min="4100" max="4100" width="22.85546875" customWidth="1"/>
    <col min="4101" max="4101" width="8.42578125" customWidth="1"/>
    <col min="4102" max="4102" width="18" customWidth="1"/>
    <col min="4103" max="4103" width="7" customWidth="1"/>
    <col min="4104" max="4104" width="8.140625" customWidth="1"/>
    <col min="4105" max="4105" width="7.28515625" customWidth="1"/>
    <col min="4106" max="4106" width="16.42578125" customWidth="1"/>
    <col min="4107" max="4107" width="9.28515625" customWidth="1"/>
    <col min="4108" max="4108" width="14.85546875" customWidth="1"/>
    <col min="4109" max="4109" width="8.7109375" customWidth="1"/>
    <col min="4110" max="4110" width="14.7109375" customWidth="1"/>
    <col min="4111" max="4112" width="2.7109375" customWidth="1"/>
    <col min="4113" max="4113" width="3.5703125" customWidth="1"/>
    <col min="4114" max="4114" width="2.7109375" customWidth="1"/>
    <col min="4115" max="4115" width="10" customWidth="1"/>
    <col min="4116" max="4116" width="16.42578125" customWidth="1"/>
    <col min="4117" max="4117" width="8.42578125" customWidth="1"/>
    <col min="4118" max="4118" width="15.85546875" customWidth="1"/>
    <col min="4119" max="4119" width="9.28515625" customWidth="1"/>
    <col min="4121" max="4121" width="9.85546875" customWidth="1"/>
    <col min="4123" max="4123" width="8.42578125" customWidth="1"/>
    <col min="4353" max="4353" width="5.28515625" customWidth="1"/>
    <col min="4354" max="4354" width="12.5703125" customWidth="1"/>
    <col min="4355" max="4355" width="18.85546875" customWidth="1"/>
    <col min="4356" max="4356" width="22.85546875" customWidth="1"/>
    <col min="4357" max="4357" width="8.42578125" customWidth="1"/>
    <col min="4358" max="4358" width="18" customWidth="1"/>
    <col min="4359" max="4359" width="7" customWidth="1"/>
    <col min="4360" max="4360" width="8.140625" customWidth="1"/>
    <col min="4361" max="4361" width="7.28515625" customWidth="1"/>
    <col min="4362" max="4362" width="16.42578125" customWidth="1"/>
    <col min="4363" max="4363" width="9.28515625" customWidth="1"/>
    <col min="4364" max="4364" width="14.85546875" customWidth="1"/>
    <col min="4365" max="4365" width="8.7109375" customWidth="1"/>
    <col min="4366" max="4366" width="14.7109375" customWidth="1"/>
    <col min="4367" max="4368" width="2.7109375" customWidth="1"/>
    <col min="4369" max="4369" width="3.5703125" customWidth="1"/>
    <col min="4370" max="4370" width="2.7109375" customWidth="1"/>
    <col min="4371" max="4371" width="10" customWidth="1"/>
    <col min="4372" max="4372" width="16.42578125" customWidth="1"/>
    <col min="4373" max="4373" width="8.42578125" customWidth="1"/>
    <col min="4374" max="4374" width="15.85546875" customWidth="1"/>
    <col min="4375" max="4375" width="9.28515625" customWidth="1"/>
    <col min="4377" max="4377" width="9.85546875" customWidth="1"/>
    <col min="4379" max="4379" width="8.42578125" customWidth="1"/>
    <col min="4609" max="4609" width="5.28515625" customWidth="1"/>
    <col min="4610" max="4610" width="12.5703125" customWidth="1"/>
    <col min="4611" max="4611" width="18.85546875" customWidth="1"/>
    <col min="4612" max="4612" width="22.85546875" customWidth="1"/>
    <col min="4613" max="4613" width="8.42578125" customWidth="1"/>
    <col min="4614" max="4614" width="18" customWidth="1"/>
    <col min="4615" max="4615" width="7" customWidth="1"/>
    <col min="4616" max="4616" width="8.140625" customWidth="1"/>
    <col min="4617" max="4617" width="7.28515625" customWidth="1"/>
    <col min="4618" max="4618" width="16.42578125" customWidth="1"/>
    <col min="4619" max="4619" width="9.28515625" customWidth="1"/>
    <col min="4620" max="4620" width="14.85546875" customWidth="1"/>
    <col min="4621" max="4621" width="8.7109375" customWidth="1"/>
    <col min="4622" max="4622" width="14.7109375" customWidth="1"/>
    <col min="4623" max="4624" width="2.7109375" customWidth="1"/>
    <col min="4625" max="4625" width="3.5703125" customWidth="1"/>
    <col min="4626" max="4626" width="2.7109375" customWidth="1"/>
    <col min="4627" max="4627" width="10" customWidth="1"/>
    <col min="4628" max="4628" width="16.42578125" customWidth="1"/>
    <col min="4629" max="4629" width="8.42578125" customWidth="1"/>
    <col min="4630" max="4630" width="15.85546875" customWidth="1"/>
    <col min="4631" max="4631" width="9.28515625" customWidth="1"/>
    <col min="4633" max="4633" width="9.85546875" customWidth="1"/>
    <col min="4635" max="4635" width="8.42578125" customWidth="1"/>
    <col min="4865" max="4865" width="5.28515625" customWidth="1"/>
    <col min="4866" max="4866" width="12.5703125" customWidth="1"/>
    <col min="4867" max="4867" width="18.85546875" customWidth="1"/>
    <col min="4868" max="4868" width="22.85546875" customWidth="1"/>
    <col min="4869" max="4869" width="8.42578125" customWidth="1"/>
    <col min="4870" max="4870" width="18" customWidth="1"/>
    <col min="4871" max="4871" width="7" customWidth="1"/>
    <col min="4872" max="4872" width="8.140625" customWidth="1"/>
    <col min="4873" max="4873" width="7.28515625" customWidth="1"/>
    <col min="4874" max="4874" width="16.42578125" customWidth="1"/>
    <col min="4875" max="4875" width="9.28515625" customWidth="1"/>
    <col min="4876" max="4876" width="14.85546875" customWidth="1"/>
    <col min="4877" max="4877" width="8.7109375" customWidth="1"/>
    <col min="4878" max="4878" width="14.7109375" customWidth="1"/>
    <col min="4879" max="4880" width="2.7109375" customWidth="1"/>
    <col min="4881" max="4881" width="3.5703125" customWidth="1"/>
    <col min="4882" max="4882" width="2.7109375" customWidth="1"/>
    <col min="4883" max="4883" width="10" customWidth="1"/>
    <col min="4884" max="4884" width="16.42578125" customWidth="1"/>
    <col min="4885" max="4885" width="8.42578125" customWidth="1"/>
    <col min="4886" max="4886" width="15.85546875" customWidth="1"/>
    <col min="4887" max="4887" width="9.28515625" customWidth="1"/>
    <col min="4889" max="4889" width="9.85546875" customWidth="1"/>
    <col min="4891" max="4891" width="8.42578125" customWidth="1"/>
    <col min="5121" max="5121" width="5.28515625" customWidth="1"/>
    <col min="5122" max="5122" width="12.5703125" customWidth="1"/>
    <col min="5123" max="5123" width="18.85546875" customWidth="1"/>
    <col min="5124" max="5124" width="22.85546875" customWidth="1"/>
    <col min="5125" max="5125" width="8.42578125" customWidth="1"/>
    <col min="5126" max="5126" width="18" customWidth="1"/>
    <col min="5127" max="5127" width="7" customWidth="1"/>
    <col min="5128" max="5128" width="8.140625" customWidth="1"/>
    <col min="5129" max="5129" width="7.28515625" customWidth="1"/>
    <col min="5130" max="5130" width="16.42578125" customWidth="1"/>
    <col min="5131" max="5131" width="9.28515625" customWidth="1"/>
    <col min="5132" max="5132" width="14.85546875" customWidth="1"/>
    <col min="5133" max="5133" width="8.7109375" customWidth="1"/>
    <col min="5134" max="5134" width="14.7109375" customWidth="1"/>
    <col min="5135" max="5136" width="2.7109375" customWidth="1"/>
    <col min="5137" max="5137" width="3.5703125" customWidth="1"/>
    <col min="5138" max="5138" width="2.7109375" customWidth="1"/>
    <col min="5139" max="5139" width="10" customWidth="1"/>
    <col min="5140" max="5140" width="16.42578125" customWidth="1"/>
    <col min="5141" max="5141" width="8.42578125" customWidth="1"/>
    <col min="5142" max="5142" width="15.85546875" customWidth="1"/>
    <col min="5143" max="5143" width="9.28515625" customWidth="1"/>
    <col min="5145" max="5145" width="9.85546875" customWidth="1"/>
    <col min="5147" max="5147" width="8.42578125" customWidth="1"/>
    <col min="5377" max="5377" width="5.28515625" customWidth="1"/>
    <col min="5378" max="5378" width="12.5703125" customWidth="1"/>
    <col min="5379" max="5379" width="18.85546875" customWidth="1"/>
    <col min="5380" max="5380" width="22.85546875" customWidth="1"/>
    <col min="5381" max="5381" width="8.42578125" customWidth="1"/>
    <col min="5382" max="5382" width="18" customWidth="1"/>
    <col min="5383" max="5383" width="7" customWidth="1"/>
    <col min="5384" max="5384" width="8.140625" customWidth="1"/>
    <col min="5385" max="5385" width="7.28515625" customWidth="1"/>
    <col min="5386" max="5386" width="16.42578125" customWidth="1"/>
    <col min="5387" max="5387" width="9.28515625" customWidth="1"/>
    <col min="5388" max="5388" width="14.85546875" customWidth="1"/>
    <col min="5389" max="5389" width="8.7109375" customWidth="1"/>
    <col min="5390" max="5390" width="14.7109375" customWidth="1"/>
    <col min="5391" max="5392" width="2.7109375" customWidth="1"/>
    <col min="5393" max="5393" width="3.5703125" customWidth="1"/>
    <col min="5394" max="5394" width="2.7109375" customWidth="1"/>
    <col min="5395" max="5395" width="10" customWidth="1"/>
    <col min="5396" max="5396" width="16.42578125" customWidth="1"/>
    <col min="5397" max="5397" width="8.42578125" customWidth="1"/>
    <col min="5398" max="5398" width="15.85546875" customWidth="1"/>
    <col min="5399" max="5399" width="9.28515625" customWidth="1"/>
    <col min="5401" max="5401" width="9.85546875" customWidth="1"/>
    <col min="5403" max="5403" width="8.42578125" customWidth="1"/>
    <col min="5633" max="5633" width="5.28515625" customWidth="1"/>
    <col min="5634" max="5634" width="12.5703125" customWidth="1"/>
    <col min="5635" max="5635" width="18.85546875" customWidth="1"/>
    <col min="5636" max="5636" width="22.85546875" customWidth="1"/>
    <col min="5637" max="5637" width="8.42578125" customWidth="1"/>
    <col min="5638" max="5638" width="18" customWidth="1"/>
    <col min="5639" max="5639" width="7" customWidth="1"/>
    <col min="5640" max="5640" width="8.140625" customWidth="1"/>
    <col min="5641" max="5641" width="7.28515625" customWidth="1"/>
    <col min="5642" max="5642" width="16.42578125" customWidth="1"/>
    <col min="5643" max="5643" width="9.28515625" customWidth="1"/>
    <col min="5644" max="5644" width="14.85546875" customWidth="1"/>
    <col min="5645" max="5645" width="8.7109375" customWidth="1"/>
    <col min="5646" max="5646" width="14.7109375" customWidth="1"/>
    <col min="5647" max="5648" width="2.7109375" customWidth="1"/>
    <col min="5649" max="5649" width="3.5703125" customWidth="1"/>
    <col min="5650" max="5650" width="2.7109375" customWidth="1"/>
    <col min="5651" max="5651" width="10" customWidth="1"/>
    <col min="5652" max="5652" width="16.42578125" customWidth="1"/>
    <col min="5653" max="5653" width="8.42578125" customWidth="1"/>
    <col min="5654" max="5654" width="15.85546875" customWidth="1"/>
    <col min="5655" max="5655" width="9.28515625" customWidth="1"/>
    <col min="5657" max="5657" width="9.85546875" customWidth="1"/>
    <col min="5659" max="5659" width="8.42578125" customWidth="1"/>
    <col min="5889" max="5889" width="5.28515625" customWidth="1"/>
    <col min="5890" max="5890" width="12.5703125" customWidth="1"/>
    <col min="5891" max="5891" width="18.85546875" customWidth="1"/>
    <col min="5892" max="5892" width="22.85546875" customWidth="1"/>
    <col min="5893" max="5893" width="8.42578125" customWidth="1"/>
    <col min="5894" max="5894" width="18" customWidth="1"/>
    <col min="5895" max="5895" width="7" customWidth="1"/>
    <col min="5896" max="5896" width="8.140625" customWidth="1"/>
    <col min="5897" max="5897" width="7.28515625" customWidth="1"/>
    <col min="5898" max="5898" width="16.42578125" customWidth="1"/>
    <col min="5899" max="5899" width="9.28515625" customWidth="1"/>
    <col min="5900" max="5900" width="14.85546875" customWidth="1"/>
    <col min="5901" max="5901" width="8.7109375" customWidth="1"/>
    <col min="5902" max="5902" width="14.7109375" customWidth="1"/>
    <col min="5903" max="5904" width="2.7109375" customWidth="1"/>
    <col min="5905" max="5905" width="3.5703125" customWidth="1"/>
    <col min="5906" max="5906" width="2.7109375" customWidth="1"/>
    <col min="5907" max="5907" width="10" customWidth="1"/>
    <col min="5908" max="5908" width="16.42578125" customWidth="1"/>
    <col min="5909" max="5909" width="8.42578125" customWidth="1"/>
    <col min="5910" max="5910" width="15.85546875" customWidth="1"/>
    <col min="5911" max="5911" width="9.28515625" customWidth="1"/>
    <col min="5913" max="5913" width="9.85546875" customWidth="1"/>
    <col min="5915" max="5915" width="8.42578125" customWidth="1"/>
    <col min="6145" max="6145" width="5.28515625" customWidth="1"/>
    <col min="6146" max="6146" width="12.5703125" customWidth="1"/>
    <col min="6147" max="6147" width="18.85546875" customWidth="1"/>
    <col min="6148" max="6148" width="22.85546875" customWidth="1"/>
    <col min="6149" max="6149" width="8.42578125" customWidth="1"/>
    <col min="6150" max="6150" width="18" customWidth="1"/>
    <col min="6151" max="6151" width="7" customWidth="1"/>
    <col min="6152" max="6152" width="8.140625" customWidth="1"/>
    <col min="6153" max="6153" width="7.28515625" customWidth="1"/>
    <col min="6154" max="6154" width="16.42578125" customWidth="1"/>
    <col min="6155" max="6155" width="9.28515625" customWidth="1"/>
    <col min="6156" max="6156" width="14.85546875" customWidth="1"/>
    <col min="6157" max="6157" width="8.7109375" customWidth="1"/>
    <col min="6158" max="6158" width="14.7109375" customWidth="1"/>
    <col min="6159" max="6160" width="2.7109375" customWidth="1"/>
    <col min="6161" max="6161" width="3.5703125" customWidth="1"/>
    <col min="6162" max="6162" width="2.7109375" customWidth="1"/>
    <col min="6163" max="6163" width="10" customWidth="1"/>
    <col min="6164" max="6164" width="16.42578125" customWidth="1"/>
    <col min="6165" max="6165" width="8.42578125" customWidth="1"/>
    <col min="6166" max="6166" width="15.85546875" customWidth="1"/>
    <col min="6167" max="6167" width="9.28515625" customWidth="1"/>
    <col min="6169" max="6169" width="9.85546875" customWidth="1"/>
    <col min="6171" max="6171" width="8.42578125" customWidth="1"/>
    <col min="6401" max="6401" width="5.28515625" customWidth="1"/>
    <col min="6402" max="6402" width="12.5703125" customWidth="1"/>
    <col min="6403" max="6403" width="18.85546875" customWidth="1"/>
    <col min="6404" max="6404" width="22.85546875" customWidth="1"/>
    <col min="6405" max="6405" width="8.42578125" customWidth="1"/>
    <col min="6406" max="6406" width="18" customWidth="1"/>
    <col min="6407" max="6407" width="7" customWidth="1"/>
    <col min="6408" max="6408" width="8.140625" customWidth="1"/>
    <col min="6409" max="6409" width="7.28515625" customWidth="1"/>
    <col min="6410" max="6410" width="16.42578125" customWidth="1"/>
    <col min="6411" max="6411" width="9.28515625" customWidth="1"/>
    <col min="6412" max="6412" width="14.85546875" customWidth="1"/>
    <col min="6413" max="6413" width="8.7109375" customWidth="1"/>
    <col min="6414" max="6414" width="14.7109375" customWidth="1"/>
    <col min="6415" max="6416" width="2.7109375" customWidth="1"/>
    <col min="6417" max="6417" width="3.5703125" customWidth="1"/>
    <col min="6418" max="6418" width="2.7109375" customWidth="1"/>
    <col min="6419" max="6419" width="10" customWidth="1"/>
    <col min="6420" max="6420" width="16.42578125" customWidth="1"/>
    <col min="6421" max="6421" width="8.42578125" customWidth="1"/>
    <col min="6422" max="6422" width="15.85546875" customWidth="1"/>
    <col min="6423" max="6423" width="9.28515625" customWidth="1"/>
    <col min="6425" max="6425" width="9.85546875" customWidth="1"/>
    <col min="6427" max="6427" width="8.42578125" customWidth="1"/>
    <col min="6657" max="6657" width="5.28515625" customWidth="1"/>
    <col min="6658" max="6658" width="12.5703125" customWidth="1"/>
    <col min="6659" max="6659" width="18.85546875" customWidth="1"/>
    <col min="6660" max="6660" width="22.85546875" customWidth="1"/>
    <col min="6661" max="6661" width="8.42578125" customWidth="1"/>
    <col min="6662" max="6662" width="18" customWidth="1"/>
    <col min="6663" max="6663" width="7" customWidth="1"/>
    <col min="6664" max="6664" width="8.140625" customWidth="1"/>
    <col min="6665" max="6665" width="7.28515625" customWidth="1"/>
    <col min="6666" max="6666" width="16.42578125" customWidth="1"/>
    <col min="6667" max="6667" width="9.28515625" customWidth="1"/>
    <col min="6668" max="6668" width="14.85546875" customWidth="1"/>
    <col min="6669" max="6669" width="8.7109375" customWidth="1"/>
    <col min="6670" max="6670" width="14.7109375" customWidth="1"/>
    <col min="6671" max="6672" width="2.7109375" customWidth="1"/>
    <col min="6673" max="6673" width="3.5703125" customWidth="1"/>
    <col min="6674" max="6674" width="2.7109375" customWidth="1"/>
    <col min="6675" max="6675" width="10" customWidth="1"/>
    <col min="6676" max="6676" width="16.42578125" customWidth="1"/>
    <col min="6677" max="6677" width="8.42578125" customWidth="1"/>
    <col min="6678" max="6678" width="15.85546875" customWidth="1"/>
    <col min="6679" max="6679" width="9.28515625" customWidth="1"/>
    <col min="6681" max="6681" width="9.85546875" customWidth="1"/>
    <col min="6683" max="6683" width="8.42578125" customWidth="1"/>
    <col min="6913" max="6913" width="5.28515625" customWidth="1"/>
    <col min="6914" max="6914" width="12.5703125" customWidth="1"/>
    <col min="6915" max="6915" width="18.85546875" customWidth="1"/>
    <col min="6916" max="6916" width="22.85546875" customWidth="1"/>
    <col min="6917" max="6917" width="8.42578125" customWidth="1"/>
    <col min="6918" max="6918" width="18" customWidth="1"/>
    <col min="6919" max="6919" width="7" customWidth="1"/>
    <col min="6920" max="6920" width="8.140625" customWidth="1"/>
    <col min="6921" max="6921" width="7.28515625" customWidth="1"/>
    <col min="6922" max="6922" width="16.42578125" customWidth="1"/>
    <col min="6923" max="6923" width="9.28515625" customWidth="1"/>
    <col min="6924" max="6924" width="14.85546875" customWidth="1"/>
    <col min="6925" max="6925" width="8.7109375" customWidth="1"/>
    <col min="6926" max="6926" width="14.7109375" customWidth="1"/>
    <col min="6927" max="6928" width="2.7109375" customWidth="1"/>
    <col min="6929" max="6929" width="3.5703125" customWidth="1"/>
    <col min="6930" max="6930" width="2.7109375" customWidth="1"/>
    <col min="6931" max="6931" width="10" customWidth="1"/>
    <col min="6932" max="6932" width="16.42578125" customWidth="1"/>
    <col min="6933" max="6933" width="8.42578125" customWidth="1"/>
    <col min="6934" max="6934" width="15.85546875" customWidth="1"/>
    <col min="6935" max="6935" width="9.28515625" customWidth="1"/>
    <col min="6937" max="6937" width="9.85546875" customWidth="1"/>
    <col min="6939" max="6939" width="8.42578125" customWidth="1"/>
    <col min="7169" max="7169" width="5.28515625" customWidth="1"/>
    <col min="7170" max="7170" width="12.5703125" customWidth="1"/>
    <col min="7171" max="7171" width="18.85546875" customWidth="1"/>
    <col min="7172" max="7172" width="22.85546875" customWidth="1"/>
    <col min="7173" max="7173" width="8.42578125" customWidth="1"/>
    <col min="7174" max="7174" width="18" customWidth="1"/>
    <col min="7175" max="7175" width="7" customWidth="1"/>
    <col min="7176" max="7176" width="8.140625" customWidth="1"/>
    <col min="7177" max="7177" width="7.28515625" customWidth="1"/>
    <col min="7178" max="7178" width="16.42578125" customWidth="1"/>
    <col min="7179" max="7179" width="9.28515625" customWidth="1"/>
    <col min="7180" max="7180" width="14.85546875" customWidth="1"/>
    <col min="7181" max="7181" width="8.7109375" customWidth="1"/>
    <col min="7182" max="7182" width="14.7109375" customWidth="1"/>
    <col min="7183" max="7184" width="2.7109375" customWidth="1"/>
    <col min="7185" max="7185" width="3.5703125" customWidth="1"/>
    <col min="7186" max="7186" width="2.7109375" customWidth="1"/>
    <col min="7187" max="7187" width="10" customWidth="1"/>
    <col min="7188" max="7188" width="16.42578125" customWidth="1"/>
    <col min="7189" max="7189" width="8.42578125" customWidth="1"/>
    <col min="7190" max="7190" width="15.85546875" customWidth="1"/>
    <col min="7191" max="7191" width="9.28515625" customWidth="1"/>
    <col min="7193" max="7193" width="9.85546875" customWidth="1"/>
    <col min="7195" max="7195" width="8.42578125" customWidth="1"/>
    <col min="7425" max="7425" width="5.28515625" customWidth="1"/>
    <col min="7426" max="7426" width="12.5703125" customWidth="1"/>
    <col min="7427" max="7427" width="18.85546875" customWidth="1"/>
    <col min="7428" max="7428" width="22.85546875" customWidth="1"/>
    <col min="7429" max="7429" width="8.42578125" customWidth="1"/>
    <col min="7430" max="7430" width="18" customWidth="1"/>
    <col min="7431" max="7431" width="7" customWidth="1"/>
    <col min="7432" max="7432" width="8.140625" customWidth="1"/>
    <col min="7433" max="7433" width="7.28515625" customWidth="1"/>
    <col min="7434" max="7434" width="16.42578125" customWidth="1"/>
    <col min="7435" max="7435" width="9.28515625" customWidth="1"/>
    <col min="7436" max="7436" width="14.85546875" customWidth="1"/>
    <col min="7437" max="7437" width="8.7109375" customWidth="1"/>
    <col min="7438" max="7438" width="14.7109375" customWidth="1"/>
    <col min="7439" max="7440" width="2.7109375" customWidth="1"/>
    <col min="7441" max="7441" width="3.5703125" customWidth="1"/>
    <col min="7442" max="7442" width="2.7109375" customWidth="1"/>
    <col min="7443" max="7443" width="10" customWidth="1"/>
    <col min="7444" max="7444" width="16.42578125" customWidth="1"/>
    <col min="7445" max="7445" width="8.42578125" customWidth="1"/>
    <col min="7446" max="7446" width="15.85546875" customWidth="1"/>
    <col min="7447" max="7447" width="9.28515625" customWidth="1"/>
    <col min="7449" max="7449" width="9.85546875" customWidth="1"/>
    <col min="7451" max="7451" width="8.42578125" customWidth="1"/>
    <col min="7681" max="7681" width="5.28515625" customWidth="1"/>
    <col min="7682" max="7682" width="12.5703125" customWidth="1"/>
    <col min="7683" max="7683" width="18.85546875" customWidth="1"/>
    <col min="7684" max="7684" width="22.85546875" customWidth="1"/>
    <col min="7685" max="7685" width="8.42578125" customWidth="1"/>
    <col min="7686" max="7686" width="18" customWidth="1"/>
    <col min="7687" max="7687" width="7" customWidth="1"/>
    <col min="7688" max="7688" width="8.140625" customWidth="1"/>
    <col min="7689" max="7689" width="7.28515625" customWidth="1"/>
    <col min="7690" max="7690" width="16.42578125" customWidth="1"/>
    <col min="7691" max="7691" width="9.28515625" customWidth="1"/>
    <col min="7692" max="7692" width="14.85546875" customWidth="1"/>
    <col min="7693" max="7693" width="8.7109375" customWidth="1"/>
    <col min="7694" max="7694" width="14.7109375" customWidth="1"/>
    <col min="7695" max="7696" width="2.7109375" customWidth="1"/>
    <col min="7697" max="7697" width="3.5703125" customWidth="1"/>
    <col min="7698" max="7698" width="2.7109375" customWidth="1"/>
    <col min="7699" max="7699" width="10" customWidth="1"/>
    <col min="7700" max="7700" width="16.42578125" customWidth="1"/>
    <col min="7701" max="7701" width="8.42578125" customWidth="1"/>
    <col min="7702" max="7702" width="15.85546875" customWidth="1"/>
    <col min="7703" max="7703" width="9.28515625" customWidth="1"/>
    <col min="7705" max="7705" width="9.85546875" customWidth="1"/>
    <col min="7707" max="7707" width="8.42578125" customWidth="1"/>
    <col min="7937" max="7937" width="5.28515625" customWidth="1"/>
    <col min="7938" max="7938" width="12.5703125" customWidth="1"/>
    <col min="7939" max="7939" width="18.85546875" customWidth="1"/>
    <col min="7940" max="7940" width="22.85546875" customWidth="1"/>
    <col min="7941" max="7941" width="8.42578125" customWidth="1"/>
    <col min="7942" max="7942" width="18" customWidth="1"/>
    <col min="7943" max="7943" width="7" customWidth="1"/>
    <col min="7944" max="7944" width="8.140625" customWidth="1"/>
    <col min="7945" max="7945" width="7.28515625" customWidth="1"/>
    <col min="7946" max="7946" width="16.42578125" customWidth="1"/>
    <col min="7947" max="7947" width="9.28515625" customWidth="1"/>
    <col min="7948" max="7948" width="14.85546875" customWidth="1"/>
    <col min="7949" max="7949" width="8.7109375" customWidth="1"/>
    <col min="7950" max="7950" width="14.7109375" customWidth="1"/>
    <col min="7951" max="7952" width="2.7109375" customWidth="1"/>
    <col min="7953" max="7953" width="3.5703125" customWidth="1"/>
    <col min="7954" max="7954" width="2.7109375" customWidth="1"/>
    <col min="7955" max="7955" width="10" customWidth="1"/>
    <col min="7956" max="7956" width="16.42578125" customWidth="1"/>
    <col min="7957" max="7957" width="8.42578125" customWidth="1"/>
    <col min="7958" max="7958" width="15.85546875" customWidth="1"/>
    <col min="7959" max="7959" width="9.28515625" customWidth="1"/>
    <col min="7961" max="7961" width="9.85546875" customWidth="1"/>
    <col min="7963" max="7963" width="8.42578125" customWidth="1"/>
    <col min="8193" max="8193" width="5.28515625" customWidth="1"/>
    <col min="8194" max="8194" width="12.5703125" customWidth="1"/>
    <col min="8195" max="8195" width="18.85546875" customWidth="1"/>
    <col min="8196" max="8196" width="22.85546875" customWidth="1"/>
    <col min="8197" max="8197" width="8.42578125" customWidth="1"/>
    <col min="8198" max="8198" width="18" customWidth="1"/>
    <col min="8199" max="8199" width="7" customWidth="1"/>
    <col min="8200" max="8200" width="8.140625" customWidth="1"/>
    <col min="8201" max="8201" width="7.28515625" customWidth="1"/>
    <col min="8202" max="8202" width="16.42578125" customWidth="1"/>
    <col min="8203" max="8203" width="9.28515625" customWidth="1"/>
    <col min="8204" max="8204" width="14.85546875" customWidth="1"/>
    <col min="8205" max="8205" width="8.7109375" customWidth="1"/>
    <col min="8206" max="8206" width="14.7109375" customWidth="1"/>
    <col min="8207" max="8208" width="2.7109375" customWidth="1"/>
    <col min="8209" max="8209" width="3.5703125" customWidth="1"/>
    <col min="8210" max="8210" width="2.7109375" customWidth="1"/>
    <col min="8211" max="8211" width="10" customWidth="1"/>
    <col min="8212" max="8212" width="16.42578125" customWidth="1"/>
    <col min="8213" max="8213" width="8.42578125" customWidth="1"/>
    <col min="8214" max="8214" width="15.85546875" customWidth="1"/>
    <col min="8215" max="8215" width="9.28515625" customWidth="1"/>
    <col min="8217" max="8217" width="9.85546875" customWidth="1"/>
    <col min="8219" max="8219" width="8.42578125" customWidth="1"/>
    <col min="8449" max="8449" width="5.28515625" customWidth="1"/>
    <col min="8450" max="8450" width="12.5703125" customWidth="1"/>
    <col min="8451" max="8451" width="18.85546875" customWidth="1"/>
    <col min="8452" max="8452" width="22.85546875" customWidth="1"/>
    <col min="8453" max="8453" width="8.42578125" customWidth="1"/>
    <col min="8454" max="8454" width="18" customWidth="1"/>
    <col min="8455" max="8455" width="7" customWidth="1"/>
    <col min="8456" max="8456" width="8.140625" customWidth="1"/>
    <col min="8457" max="8457" width="7.28515625" customWidth="1"/>
    <col min="8458" max="8458" width="16.42578125" customWidth="1"/>
    <col min="8459" max="8459" width="9.28515625" customWidth="1"/>
    <col min="8460" max="8460" width="14.85546875" customWidth="1"/>
    <col min="8461" max="8461" width="8.7109375" customWidth="1"/>
    <col min="8462" max="8462" width="14.7109375" customWidth="1"/>
    <col min="8463" max="8464" width="2.7109375" customWidth="1"/>
    <col min="8465" max="8465" width="3.5703125" customWidth="1"/>
    <col min="8466" max="8466" width="2.7109375" customWidth="1"/>
    <col min="8467" max="8467" width="10" customWidth="1"/>
    <col min="8468" max="8468" width="16.42578125" customWidth="1"/>
    <col min="8469" max="8469" width="8.42578125" customWidth="1"/>
    <col min="8470" max="8470" width="15.85546875" customWidth="1"/>
    <col min="8471" max="8471" width="9.28515625" customWidth="1"/>
    <col min="8473" max="8473" width="9.85546875" customWidth="1"/>
    <col min="8475" max="8475" width="8.42578125" customWidth="1"/>
    <col min="8705" max="8705" width="5.28515625" customWidth="1"/>
    <col min="8706" max="8706" width="12.5703125" customWidth="1"/>
    <col min="8707" max="8707" width="18.85546875" customWidth="1"/>
    <col min="8708" max="8708" width="22.85546875" customWidth="1"/>
    <col min="8709" max="8709" width="8.42578125" customWidth="1"/>
    <col min="8710" max="8710" width="18" customWidth="1"/>
    <col min="8711" max="8711" width="7" customWidth="1"/>
    <col min="8712" max="8712" width="8.140625" customWidth="1"/>
    <col min="8713" max="8713" width="7.28515625" customWidth="1"/>
    <col min="8714" max="8714" width="16.42578125" customWidth="1"/>
    <col min="8715" max="8715" width="9.28515625" customWidth="1"/>
    <col min="8716" max="8716" width="14.85546875" customWidth="1"/>
    <col min="8717" max="8717" width="8.7109375" customWidth="1"/>
    <col min="8718" max="8718" width="14.7109375" customWidth="1"/>
    <col min="8719" max="8720" width="2.7109375" customWidth="1"/>
    <col min="8721" max="8721" width="3.5703125" customWidth="1"/>
    <col min="8722" max="8722" width="2.7109375" customWidth="1"/>
    <col min="8723" max="8723" width="10" customWidth="1"/>
    <col min="8724" max="8724" width="16.42578125" customWidth="1"/>
    <col min="8725" max="8725" width="8.42578125" customWidth="1"/>
    <col min="8726" max="8726" width="15.85546875" customWidth="1"/>
    <col min="8727" max="8727" width="9.28515625" customWidth="1"/>
    <col min="8729" max="8729" width="9.85546875" customWidth="1"/>
    <col min="8731" max="8731" width="8.42578125" customWidth="1"/>
    <col min="8961" max="8961" width="5.28515625" customWidth="1"/>
    <col min="8962" max="8962" width="12.5703125" customWidth="1"/>
    <col min="8963" max="8963" width="18.85546875" customWidth="1"/>
    <col min="8964" max="8964" width="22.85546875" customWidth="1"/>
    <col min="8965" max="8965" width="8.42578125" customWidth="1"/>
    <col min="8966" max="8966" width="18" customWidth="1"/>
    <col min="8967" max="8967" width="7" customWidth="1"/>
    <col min="8968" max="8968" width="8.140625" customWidth="1"/>
    <col min="8969" max="8969" width="7.28515625" customWidth="1"/>
    <col min="8970" max="8970" width="16.42578125" customWidth="1"/>
    <col min="8971" max="8971" width="9.28515625" customWidth="1"/>
    <col min="8972" max="8972" width="14.85546875" customWidth="1"/>
    <col min="8973" max="8973" width="8.7109375" customWidth="1"/>
    <col min="8974" max="8974" width="14.7109375" customWidth="1"/>
    <col min="8975" max="8976" width="2.7109375" customWidth="1"/>
    <col min="8977" max="8977" width="3.5703125" customWidth="1"/>
    <col min="8978" max="8978" width="2.7109375" customWidth="1"/>
    <col min="8979" max="8979" width="10" customWidth="1"/>
    <col min="8980" max="8980" width="16.42578125" customWidth="1"/>
    <col min="8981" max="8981" width="8.42578125" customWidth="1"/>
    <col min="8982" max="8982" width="15.85546875" customWidth="1"/>
    <col min="8983" max="8983" width="9.28515625" customWidth="1"/>
    <col min="8985" max="8985" width="9.85546875" customWidth="1"/>
    <col min="8987" max="8987" width="8.42578125" customWidth="1"/>
    <col min="9217" max="9217" width="5.28515625" customWidth="1"/>
    <col min="9218" max="9218" width="12.5703125" customWidth="1"/>
    <col min="9219" max="9219" width="18.85546875" customWidth="1"/>
    <col min="9220" max="9220" width="22.85546875" customWidth="1"/>
    <col min="9221" max="9221" width="8.42578125" customWidth="1"/>
    <col min="9222" max="9222" width="18" customWidth="1"/>
    <col min="9223" max="9223" width="7" customWidth="1"/>
    <col min="9224" max="9224" width="8.140625" customWidth="1"/>
    <col min="9225" max="9225" width="7.28515625" customWidth="1"/>
    <col min="9226" max="9226" width="16.42578125" customWidth="1"/>
    <col min="9227" max="9227" width="9.28515625" customWidth="1"/>
    <col min="9228" max="9228" width="14.85546875" customWidth="1"/>
    <col min="9229" max="9229" width="8.7109375" customWidth="1"/>
    <col min="9230" max="9230" width="14.7109375" customWidth="1"/>
    <col min="9231" max="9232" width="2.7109375" customWidth="1"/>
    <col min="9233" max="9233" width="3.5703125" customWidth="1"/>
    <col min="9234" max="9234" width="2.7109375" customWidth="1"/>
    <col min="9235" max="9235" width="10" customWidth="1"/>
    <col min="9236" max="9236" width="16.42578125" customWidth="1"/>
    <col min="9237" max="9237" width="8.42578125" customWidth="1"/>
    <col min="9238" max="9238" width="15.85546875" customWidth="1"/>
    <col min="9239" max="9239" width="9.28515625" customWidth="1"/>
    <col min="9241" max="9241" width="9.85546875" customWidth="1"/>
    <col min="9243" max="9243" width="8.42578125" customWidth="1"/>
    <col min="9473" max="9473" width="5.28515625" customWidth="1"/>
    <col min="9474" max="9474" width="12.5703125" customWidth="1"/>
    <col min="9475" max="9475" width="18.85546875" customWidth="1"/>
    <col min="9476" max="9476" width="22.85546875" customWidth="1"/>
    <col min="9477" max="9477" width="8.42578125" customWidth="1"/>
    <col min="9478" max="9478" width="18" customWidth="1"/>
    <col min="9479" max="9479" width="7" customWidth="1"/>
    <col min="9480" max="9480" width="8.140625" customWidth="1"/>
    <col min="9481" max="9481" width="7.28515625" customWidth="1"/>
    <col min="9482" max="9482" width="16.42578125" customWidth="1"/>
    <col min="9483" max="9483" width="9.28515625" customWidth="1"/>
    <col min="9484" max="9484" width="14.85546875" customWidth="1"/>
    <col min="9485" max="9485" width="8.7109375" customWidth="1"/>
    <col min="9486" max="9486" width="14.7109375" customWidth="1"/>
    <col min="9487" max="9488" width="2.7109375" customWidth="1"/>
    <col min="9489" max="9489" width="3.5703125" customWidth="1"/>
    <col min="9490" max="9490" width="2.7109375" customWidth="1"/>
    <col min="9491" max="9491" width="10" customWidth="1"/>
    <col min="9492" max="9492" width="16.42578125" customWidth="1"/>
    <col min="9493" max="9493" width="8.42578125" customWidth="1"/>
    <col min="9494" max="9494" width="15.85546875" customWidth="1"/>
    <col min="9495" max="9495" width="9.28515625" customWidth="1"/>
    <col min="9497" max="9497" width="9.85546875" customWidth="1"/>
    <col min="9499" max="9499" width="8.42578125" customWidth="1"/>
    <col min="9729" max="9729" width="5.28515625" customWidth="1"/>
    <col min="9730" max="9730" width="12.5703125" customWidth="1"/>
    <col min="9731" max="9731" width="18.85546875" customWidth="1"/>
    <col min="9732" max="9732" width="22.85546875" customWidth="1"/>
    <col min="9733" max="9733" width="8.42578125" customWidth="1"/>
    <col min="9734" max="9734" width="18" customWidth="1"/>
    <col min="9735" max="9735" width="7" customWidth="1"/>
    <col min="9736" max="9736" width="8.140625" customWidth="1"/>
    <col min="9737" max="9737" width="7.28515625" customWidth="1"/>
    <col min="9738" max="9738" width="16.42578125" customWidth="1"/>
    <col min="9739" max="9739" width="9.28515625" customWidth="1"/>
    <col min="9740" max="9740" width="14.85546875" customWidth="1"/>
    <col min="9741" max="9741" width="8.7109375" customWidth="1"/>
    <col min="9742" max="9742" width="14.7109375" customWidth="1"/>
    <col min="9743" max="9744" width="2.7109375" customWidth="1"/>
    <col min="9745" max="9745" width="3.5703125" customWidth="1"/>
    <col min="9746" max="9746" width="2.7109375" customWidth="1"/>
    <col min="9747" max="9747" width="10" customWidth="1"/>
    <col min="9748" max="9748" width="16.42578125" customWidth="1"/>
    <col min="9749" max="9749" width="8.42578125" customWidth="1"/>
    <col min="9750" max="9750" width="15.85546875" customWidth="1"/>
    <col min="9751" max="9751" width="9.28515625" customWidth="1"/>
    <col min="9753" max="9753" width="9.85546875" customWidth="1"/>
    <col min="9755" max="9755" width="8.42578125" customWidth="1"/>
    <col min="9985" max="9985" width="5.28515625" customWidth="1"/>
    <col min="9986" max="9986" width="12.5703125" customWidth="1"/>
    <col min="9987" max="9987" width="18.85546875" customWidth="1"/>
    <col min="9988" max="9988" width="22.85546875" customWidth="1"/>
    <col min="9989" max="9989" width="8.42578125" customWidth="1"/>
    <col min="9990" max="9990" width="18" customWidth="1"/>
    <col min="9991" max="9991" width="7" customWidth="1"/>
    <col min="9992" max="9992" width="8.140625" customWidth="1"/>
    <col min="9993" max="9993" width="7.28515625" customWidth="1"/>
    <col min="9994" max="9994" width="16.42578125" customWidth="1"/>
    <col min="9995" max="9995" width="9.28515625" customWidth="1"/>
    <col min="9996" max="9996" width="14.85546875" customWidth="1"/>
    <col min="9997" max="9997" width="8.7109375" customWidth="1"/>
    <col min="9998" max="9998" width="14.7109375" customWidth="1"/>
    <col min="9999" max="10000" width="2.7109375" customWidth="1"/>
    <col min="10001" max="10001" width="3.5703125" customWidth="1"/>
    <col min="10002" max="10002" width="2.7109375" customWidth="1"/>
    <col min="10003" max="10003" width="10" customWidth="1"/>
    <col min="10004" max="10004" width="16.42578125" customWidth="1"/>
    <col min="10005" max="10005" width="8.42578125" customWidth="1"/>
    <col min="10006" max="10006" width="15.85546875" customWidth="1"/>
    <col min="10007" max="10007" width="9.28515625" customWidth="1"/>
    <col min="10009" max="10009" width="9.85546875" customWidth="1"/>
    <col min="10011" max="10011" width="8.42578125" customWidth="1"/>
    <col min="10241" max="10241" width="5.28515625" customWidth="1"/>
    <col min="10242" max="10242" width="12.5703125" customWidth="1"/>
    <col min="10243" max="10243" width="18.85546875" customWidth="1"/>
    <col min="10244" max="10244" width="22.85546875" customWidth="1"/>
    <col min="10245" max="10245" width="8.42578125" customWidth="1"/>
    <col min="10246" max="10246" width="18" customWidth="1"/>
    <col min="10247" max="10247" width="7" customWidth="1"/>
    <col min="10248" max="10248" width="8.140625" customWidth="1"/>
    <col min="10249" max="10249" width="7.28515625" customWidth="1"/>
    <col min="10250" max="10250" width="16.42578125" customWidth="1"/>
    <col min="10251" max="10251" width="9.28515625" customWidth="1"/>
    <col min="10252" max="10252" width="14.85546875" customWidth="1"/>
    <col min="10253" max="10253" width="8.7109375" customWidth="1"/>
    <col min="10254" max="10254" width="14.7109375" customWidth="1"/>
    <col min="10255" max="10256" width="2.7109375" customWidth="1"/>
    <col min="10257" max="10257" width="3.5703125" customWidth="1"/>
    <col min="10258" max="10258" width="2.7109375" customWidth="1"/>
    <col min="10259" max="10259" width="10" customWidth="1"/>
    <col min="10260" max="10260" width="16.42578125" customWidth="1"/>
    <col min="10261" max="10261" width="8.42578125" customWidth="1"/>
    <col min="10262" max="10262" width="15.85546875" customWidth="1"/>
    <col min="10263" max="10263" width="9.28515625" customWidth="1"/>
    <col min="10265" max="10265" width="9.85546875" customWidth="1"/>
    <col min="10267" max="10267" width="8.42578125" customWidth="1"/>
    <col min="10497" max="10497" width="5.28515625" customWidth="1"/>
    <col min="10498" max="10498" width="12.5703125" customWidth="1"/>
    <col min="10499" max="10499" width="18.85546875" customWidth="1"/>
    <col min="10500" max="10500" width="22.85546875" customWidth="1"/>
    <col min="10501" max="10501" width="8.42578125" customWidth="1"/>
    <col min="10502" max="10502" width="18" customWidth="1"/>
    <col min="10503" max="10503" width="7" customWidth="1"/>
    <col min="10504" max="10504" width="8.140625" customWidth="1"/>
    <col min="10505" max="10505" width="7.28515625" customWidth="1"/>
    <col min="10506" max="10506" width="16.42578125" customWidth="1"/>
    <col min="10507" max="10507" width="9.28515625" customWidth="1"/>
    <col min="10508" max="10508" width="14.85546875" customWidth="1"/>
    <col min="10509" max="10509" width="8.7109375" customWidth="1"/>
    <col min="10510" max="10510" width="14.7109375" customWidth="1"/>
    <col min="10511" max="10512" width="2.7109375" customWidth="1"/>
    <col min="10513" max="10513" width="3.5703125" customWidth="1"/>
    <col min="10514" max="10514" width="2.7109375" customWidth="1"/>
    <col min="10515" max="10515" width="10" customWidth="1"/>
    <col min="10516" max="10516" width="16.42578125" customWidth="1"/>
    <col min="10517" max="10517" width="8.42578125" customWidth="1"/>
    <col min="10518" max="10518" width="15.85546875" customWidth="1"/>
    <col min="10519" max="10519" width="9.28515625" customWidth="1"/>
    <col min="10521" max="10521" width="9.85546875" customWidth="1"/>
    <col min="10523" max="10523" width="8.42578125" customWidth="1"/>
    <col min="10753" max="10753" width="5.28515625" customWidth="1"/>
    <col min="10754" max="10754" width="12.5703125" customWidth="1"/>
    <col min="10755" max="10755" width="18.85546875" customWidth="1"/>
    <col min="10756" max="10756" width="22.85546875" customWidth="1"/>
    <col min="10757" max="10757" width="8.42578125" customWidth="1"/>
    <col min="10758" max="10758" width="18" customWidth="1"/>
    <col min="10759" max="10759" width="7" customWidth="1"/>
    <col min="10760" max="10760" width="8.140625" customWidth="1"/>
    <col min="10761" max="10761" width="7.28515625" customWidth="1"/>
    <col min="10762" max="10762" width="16.42578125" customWidth="1"/>
    <col min="10763" max="10763" width="9.28515625" customWidth="1"/>
    <col min="10764" max="10764" width="14.85546875" customWidth="1"/>
    <col min="10765" max="10765" width="8.7109375" customWidth="1"/>
    <col min="10766" max="10766" width="14.7109375" customWidth="1"/>
    <col min="10767" max="10768" width="2.7109375" customWidth="1"/>
    <col min="10769" max="10769" width="3.5703125" customWidth="1"/>
    <col min="10770" max="10770" width="2.7109375" customWidth="1"/>
    <col min="10771" max="10771" width="10" customWidth="1"/>
    <col min="10772" max="10772" width="16.42578125" customWidth="1"/>
    <col min="10773" max="10773" width="8.42578125" customWidth="1"/>
    <col min="10774" max="10774" width="15.85546875" customWidth="1"/>
    <col min="10775" max="10775" width="9.28515625" customWidth="1"/>
    <col min="10777" max="10777" width="9.85546875" customWidth="1"/>
    <col min="10779" max="10779" width="8.42578125" customWidth="1"/>
    <col min="11009" max="11009" width="5.28515625" customWidth="1"/>
    <col min="11010" max="11010" width="12.5703125" customWidth="1"/>
    <col min="11011" max="11011" width="18.85546875" customWidth="1"/>
    <col min="11012" max="11012" width="22.85546875" customWidth="1"/>
    <col min="11013" max="11013" width="8.42578125" customWidth="1"/>
    <col min="11014" max="11014" width="18" customWidth="1"/>
    <col min="11015" max="11015" width="7" customWidth="1"/>
    <col min="11016" max="11016" width="8.140625" customWidth="1"/>
    <col min="11017" max="11017" width="7.28515625" customWidth="1"/>
    <col min="11018" max="11018" width="16.42578125" customWidth="1"/>
    <col min="11019" max="11019" width="9.28515625" customWidth="1"/>
    <col min="11020" max="11020" width="14.85546875" customWidth="1"/>
    <col min="11021" max="11021" width="8.7109375" customWidth="1"/>
    <col min="11022" max="11022" width="14.7109375" customWidth="1"/>
    <col min="11023" max="11024" width="2.7109375" customWidth="1"/>
    <col min="11025" max="11025" width="3.5703125" customWidth="1"/>
    <col min="11026" max="11026" width="2.7109375" customWidth="1"/>
    <col min="11027" max="11027" width="10" customWidth="1"/>
    <col min="11028" max="11028" width="16.42578125" customWidth="1"/>
    <col min="11029" max="11029" width="8.42578125" customWidth="1"/>
    <col min="11030" max="11030" width="15.85546875" customWidth="1"/>
    <col min="11031" max="11031" width="9.28515625" customWidth="1"/>
    <col min="11033" max="11033" width="9.85546875" customWidth="1"/>
    <col min="11035" max="11035" width="8.42578125" customWidth="1"/>
    <col min="11265" max="11265" width="5.28515625" customWidth="1"/>
    <col min="11266" max="11266" width="12.5703125" customWidth="1"/>
    <col min="11267" max="11267" width="18.85546875" customWidth="1"/>
    <col min="11268" max="11268" width="22.85546875" customWidth="1"/>
    <col min="11269" max="11269" width="8.42578125" customWidth="1"/>
    <col min="11270" max="11270" width="18" customWidth="1"/>
    <col min="11271" max="11271" width="7" customWidth="1"/>
    <col min="11272" max="11272" width="8.140625" customWidth="1"/>
    <col min="11273" max="11273" width="7.28515625" customWidth="1"/>
    <col min="11274" max="11274" width="16.42578125" customWidth="1"/>
    <col min="11275" max="11275" width="9.28515625" customWidth="1"/>
    <col min="11276" max="11276" width="14.85546875" customWidth="1"/>
    <col min="11277" max="11277" width="8.7109375" customWidth="1"/>
    <col min="11278" max="11278" width="14.7109375" customWidth="1"/>
    <col min="11279" max="11280" width="2.7109375" customWidth="1"/>
    <col min="11281" max="11281" width="3.5703125" customWidth="1"/>
    <col min="11282" max="11282" width="2.7109375" customWidth="1"/>
    <col min="11283" max="11283" width="10" customWidth="1"/>
    <col min="11284" max="11284" width="16.42578125" customWidth="1"/>
    <col min="11285" max="11285" width="8.42578125" customWidth="1"/>
    <col min="11286" max="11286" width="15.85546875" customWidth="1"/>
    <col min="11287" max="11287" width="9.28515625" customWidth="1"/>
    <col min="11289" max="11289" width="9.85546875" customWidth="1"/>
    <col min="11291" max="11291" width="8.42578125" customWidth="1"/>
    <col min="11521" max="11521" width="5.28515625" customWidth="1"/>
    <col min="11522" max="11522" width="12.5703125" customWidth="1"/>
    <col min="11523" max="11523" width="18.85546875" customWidth="1"/>
    <col min="11524" max="11524" width="22.85546875" customWidth="1"/>
    <col min="11525" max="11525" width="8.42578125" customWidth="1"/>
    <col min="11526" max="11526" width="18" customWidth="1"/>
    <col min="11527" max="11527" width="7" customWidth="1"/>
    <col min="11528" max="11528" width="8.140625" customWidth="1"/>
    <col min="11529" max="11529" width="7.28515625" customWidth="1"/>
    <col min="11530" max="11530" width="16.42578125" customWidth="1"/>
    <col min="11531" max="11531" width="9.28515625" customWidth="1"/>
    <col min="11532" max="11532" width="14.85546875" customWidth="1"/>
    <col min="11533" max="11533" width="8.7109375" customWidth="1"/>
    <col min="11534" max="11534" width="14.7109375" customWidth="1"/>
    <col min="11535" max="11536" width="2.7109375" customWidth="1"/>
    <col min="11537" max="11537" width="3.5703125" customWidth="1"/>
    <col min="11538" max="11538" width="2.7109375" customWidth="1"/>
    <col min="11539" max="11539" width="10" customWidth="1"/>
    <col min="11540" max="11540" width="16.42578125" customWidth="1"/>
    <col min="11541" max="11541" width="8.42578125" customWidth="1"/>
    <col min="11542" max="11542" width="15.85546875" customWidth="1"/>
    <col min="11543" max="11543" width="9.28515625" customWidth="1"/>
    <col min="11545" max="11545" width="9.85546875" customWidth="1"/>
    <col min="11547" max="11547" width="8.42578125" customWidth="1"/>
    <col min="11777" max="11777" width="5.28515625" customWidth="1"/>
    <col min="11778" max="11778" width="12.5703125" customWidth="1"/>
    <col min="11779" max="11779" width="18.85546875" customWidth="1"/>
    <col min="11780" max="11780" width="22.85546875" customWidth="1"/>
    <col min="11781" max="11781" width="8.42578125" customWidth="1"/>
    <col min="11782" max="11782" width="18" customWidth="1"/>
    <col min="11783" max="11783" width="7" customWidth="1"/>
    <col min="11784" max="11784" width="8.140625" customWidth="1"/>
    <col min="11785" max="11785" width="7.28515625" customWidth="1"/>
    <col min="11786" max="11786" width="16.42578125" customWidth="1"/>
    <col min="11787" max="11787" width="9.28515625" customWidth="1"/>
    <col min="11788" max="11788" width="14.85546875" customWidth="1"/>
    <col min="11789" max="11789" width="8.7109375" customWidth="1"/>
    <col min="11790" max="11790" width="14.7109375" customWidth="1"/>
    <col min="11791" max="11792" width="2.7109375" customWidth="1"/>
    <col min="11793" max="11793" width="3.5703125" customWidth="1"/>
    <col min="11794" max="11794" width="2.7109375" customWidth="1"/>
    <col min="11795" max="11795" width="10" customWidth="1"/>
    <col min="11796" max="11796" width="16.42578125" customWidth="1"/>
    <col min="11797" max="11797" width="8.42578125" customWidth="1"/>
    <col min="11798" max="11798" width="15.85546875" customWidth="1"/>
    <col min="11799" max="11799" width="9.28515625" customWidth="1"/>
    <col min="11801" max="11801" width="9.85546875" customWidth="1"/>
    <col min="11803" max="11803" width="8.42578125" customWidth="1"/>
    <col min="12033" max="12033" width="5.28515625" customWidth="1"/>
    <col min="12034" max="12034" width="12.5703125" customWidth="1"/>
    <col min="12035" max="12035" width="18.85546875" customWidth="1"/>
    <col min="12036" max="12036" width="22.85546875" customWidth="1"/>
    <col min="12037" max="12037" width="8.42578125" customWidth="1"/>
    <col min="12038" max="12038" width="18" customWidth="1"/>
    <col min="12039" max="12039" width="7" customWidth="1"/>
    <col min="12040" max="12040" width="8.140625" customWidth="1"/>
    <col min="12041" max="12041" width="7.28515625" customWidth="1"/>
    <col min="12042" max="12042" width="16.42578125" customWidth="1"/>
    <col min="12043" max="12043" width="9.28515625" customWidth="1"/>
    <col min="12044" max="12044" width="14.85546875" customWidth="1"/>
    <col min="12045" max="12045" width="8.7109375" customWidth="1"/>
    <col min="12046" max="12046" width="14.7109375" customWidth="1"/>
    <col min="12047" max="12048" width="2.7109375" customWidth="1"/>
    <col min="12049" max="12049" width="3.5703125" customWidth="1"/>
    <col min="12050" max="12050" width="2.7109375" customWidth="1"/>
    <col min="12051" max="12051" width="10" customWidth="1"/>
    <col min="12052" max="12052" width="16.42578125" customWidth="1"/>
    <col min="12053" max="12053" width="8.42578125" customWidth="1"/>
    <col min="12054" max="12054" width="15.85546875" customWidth="1"/>
    <col min="12055" max="12055" width="9.28515625" customWidth="1"/>
    <col min="12057" max="12057" width="9.85546875" customWidth="1"/>
    <col min="12059" max="12059" width="8.42578125" customWidth="1"/>
    <col min="12289" max="12289" width="5.28515625" customWidth="1"/>
    <col min="12290" max="12290" width="12.5703125" customWidth="1"/>
    <col min="12291" max="12291" width="18.85546875" customWidth="1"/>
    <col min="12292" max="12292" width="22.85546875" customWidth="1"/>
    <col min="12293" max="12293" width="8.42578125" customWidth="1"/>
    <col min="12294" max="12294" width="18" customWidth="1"/>
    <col min="12295" max="12295" width="7" customWidth="1"/>
    <col min="12296" max="12296" width="8.140625" customWidth="1"/>
    <col min="12297" max="12297" width="7.28515625" customWidth="1"/>
    <col min="12298" max="12298" width="16.42578125" customWidth="1"/>
    <col min="12299" max="12299" width="9.28515625" customWidth="1"/>
    <col min="12300" max="12300" width="14.85546875" customWidth="1"/>
    <col min="12301" max="12301" width="8.7109375" customWidth="1"/>
    <col min="12302" max="12302" width="14.7109375" customWidth="1"/>
    <col min="12303" max="12304" width="2.7109375" customWidth="1"/>
    <col min="12305" max="12305" width="3.5703125" customWidth="1"/>
    <col min="12306" max="12306" width="2.7109375" customWidth="1"/>
    <col min="12307" max="12307" width="10" customWidth="1"/>
    <col min="12308" max="12308" width="16.42578125" customWidth="1"/>
    <col min="12309" max="12309" width="8.42578125" customWidth="1"/>
    <col min="12310" max="12310" width="15.85546875" customWidth="1"/>
    <col min="12311" max="12311" width="9.28515625" customWidth="1"/>
    <col min="12313" max="12313" width="9.85546875" customWidth="1"/>
    <col min="12315" max="12315" width="8.42578125" customWidth="1"/>
    <col min="12545" max="12545" width="5.28515625" customWidth="1"/>
    <col min="12546" max="12546" width="12.5703125" customWidth="1"/>
    <col min="12547" max="12547" width="18.85546875" customWidth="1"/>
    <col min="12548" max="12548" width="22.85546875" customWidth="1"/>
    <col min="12549" max="12549" width="8.42578125" customWidth="1"/>
    <col min="12550" max="12550" width="18" customWidth="1"/>
    <col min="12551" max="12551" width="7" customWidth="1"/>
    <col min="12552" max="12552" width="8.140625" customWidth="1"/>
    <col min="12553" max="12553" width="7.28515625" customWidth="1"/>
    <col min="12554" max="12554" width="16.42578125" customWidth="1"/>
    <col min="12555" max="12555" width="9.28515625" customWidth="1"/>
    <col min="12556" max="12556" width="14.85546875" customWidth="1"/>
    <col min="12557" max="12557" width="8.7109375" customWidth="1"/>
    <col min="12558" max="12558" width="14.7109375" customWidth="1"/>
    <col min="12559" max="12560" width="2.7109375" customWidth="1"/>
    <col min="12561" max="12561" width="3.5703125" customWidth="1"/>
    <col min="12562" max="12562" width="2.7109375" customWidth="1"/>
    <col min="12563" max="12563" width="10" customWidth="1"/>
    <col min="12564" max="12564" width="16.42578125" customWidth="1"/>
    <col min="12565" max="12565" width="8.42578125" customWidth="1"/>
    <col min="12566" max="12566" width="15.85546875" customWidth="1"/>
    <col min="12567" max="12567" width="9.28515625" customWidth="1"/>
    <col min="12569" max="12569" width="9.85546875" customWidth="1"/>
    <col min="12571" max="12571" width="8.42578125" customWidth="1"/>
    <col min="12801" max="12801" width="5.28515625" customWidth="1"/>
    <col min="12802" max="12802" width="12.5703125" customWidth="1"/>
    <col min="12803" max="12803" width="18.85546875" customWidth="1"/>
    <col min="12804" max="12804" width="22.85546875" customWidth="1"/>
    <col min="12805" max="12805" width="8.42578125" customWidth="1"/>
    <col min="12806" max="12806" width="18" customWidth="1"/>
    <col min="12807" max="12807" width="7" customWidth="1"/>
    <col min="12808" max="12808" width="8.140625" customWidth="1"/>
    <col min="12809" max="12809" width="7.28515625" customWidth="1"/>
    <col min="12810" max="12810" width="16.42578125" customWidth="1"/>
    <col min="12811" max="12811" width="9.28515625" customWidth="1"/>
    <col min="12812" max="12812" width="14.85546875" customWidth="1"/>
    <col min="12813" max="12813" width="8.7109375" customWidth="1"/>
    <col min="12814" max="12814" width="14.7109375" customWidth="1"/>
    <col min="12815" max="12816" width="2.7109375" customWidth="1"/>
    <col min="12817" max="12817" width="3.5703125" customWidth="1"/>
    <col min="12818" max="12818" width="2.7109375" customWidth="1"/>
    <col min="12819" max="12819" width="10" customWidth="1"/>
    <col min="12820" max="12820" width="16.42578125" customWidth="1"/>
    <col min="12821" max="12821" width="8.42578125" customWidth="1"/>
    <col min="12822" max="12822" width="15.85546875" customWidth="1"/>
    <col min="12823" max="12823" width="9.28515625" customWidth="1"/>
    <col min="12825" max="12825" width="9.85546875" customWidth="1"/>
    <col min="12827" max="12827" width="8.42578125" customWidth="1"/>
    <col min="13057" max="13057" width="5.28515625" customWidth="1"/>
    <col min="13058" max="13058" width="12.5703125" customWidth="1"/>
    <col min="13059" max="13059" width="18.85546875" customWidth="1"/>
    <col min="13060" max="13060" width="22.85546875" customWidth="1"/>
    <col min="13061" max="13061" width="8.42578125" customWidth="1"/>
    <col min="13062" max="13062" width="18" customWidth="1"/>
    <col min="13063" max="13063" width="7" customWidth="1"/>
    <col min="13064" max="13064" width="8.140625" customWidth="1"/>
    <col min="13065" max="13065" width="7.28515625" customWidth="1"/>
    <col min="13066" max="13066" width="16.42578125" customWidth="1"/>
    <col min="13067" max="13067" width="9.28515625" customWidth="1"/>
    <col min="13068" max="13068" width="14.85546875" customWidth="1"/>
    <col min="13069" max="13069" width="8.7109375" customWidth="1"/>
    <col min="13070" max="13070" width="14.7109375" customWidth="1"/>
    <col min="13071" max="13072" width="2.7109375" customWidth="1"/>
    <col min="13073" max="13073" width="3.5703125" customWidth="1"/>
    <col min="13074" max="13074" width="2.7109375" customWidth="1"/>
    <col min="13075" max="13075" width="10" customWidth="1"/>
    <col min="13076" max="13076" width="16.42578125" customWidth="1"/>
    <col min="13077" max="13077" width="8.42578125" customWidth="1"/>
    <col min="13078" max="13078" width="15.85546875" customWidth="1"/>
    <col min="13079" max="13079" width="9.28515625" customWidth="1"/>
    <col min="13081" max="13081" width="9.85546875" customWidth="1"/>
    <col min="13083" max="13083" width="8.42578125" customWidth="1"/>
    <col min="13313" max="13313" width="5.28515625" customWidth="1"/>
    <col min="13314" max="13314" width="12.5703125" customWidth="1"/>
    <col min="13315" max="13315" width="18.85546875" customWidth="1"/>
    <col min="13316" max="13316" width="22.85546875" customWidth="1"/>
    <col min="13317" max="13317" width="8.42578125" customWidth="1"/>
    <col min="13318" max="13318" width="18" customWidth="1"/>
    <col min="13319" max="13319" width="7" customWidth="1"/>
    <col min="13320" max="13320" width="8.140625" customWidth="1"/>
    <col min="13321" max="13321" width="7.28515625" customWidth="1"/>
    <col min="13322" max="13322" width="16.42578125" customWidth="1"/>
    <col min="13323" max="13323" width="9.28515625" customWidth="1"/>
    <col min="13324" max="13324" width="14.85546875" customWidth="1"/>
    <col min="13325" max="13325" width="8.7109375" customWidth="1"/>
    <col min="13326" max="13326" width="14.7109375" customWidth="1"/>
    <col min="13327" max="13328" width="2.7109375" customWidth="1"/>
    <col min="13329" max="13329" width="3.5703125" customWidth="1"/>
    <col min="13330" max="13330" width="2.7109375" customWidth="1"/>
    <col min="13331" max="13331" width="10" customWidth="1"/>
    <col min="13332" max="13332" width="16.42578125" customWidth="1"/>
    <col min="13333" max="13333" width="8.42578125" customWidth="1"/>
    <col min="13334" max="13334" width="15.85546875" customWidth="1"/>
    <col min="13335" max="13335" width="9.28515625" customWidth="1"/>
    <col min="13337" max="13337" width="9.85546875" customWidth="1"/>
    <col min="13339" max="13339" width="8.42578125" customWidth="1"/>
    <col min="13569" max="13569" width="5.28515625" customWidth="1"/>
    <col min="13570" max="13570" width="12.5703125" customWidth="1"/>
    <col min="13571" max="13571" width="18.85546875" customWidth="1"/>
    <col min="13572" max="13572" width="22.85546875" customWidth="1"/>
    <col min="13573" max="13573" width="8.42578125" customWidth="1"/>
    <col min="13574" max="13574" width="18" customWidth="1"/>
    <col min="13575" max="13575" width="7" customWidth="1"/>
    <col min="13576" max="13576" width="8.140625" customWidth="1"/>
    <col min="13577" max="13577" width="7.28515625" customWidth="1"/>
    <col min="13578" max="13578" width="16.42578125" customWidth="1"/>
    <col min="13579" max="13579" width="9.28515625" customWidth="1"/>
    <col min="13580" max="13580" width="14.85546875" customWidth="1"/>
    <col min="13581" max="13581" width="8.7109375" customWidth="1"/>
    <col min="13582" max="13582" width="14.7109375" customWidth="1"/>
    <col min="13583" max="13584" width="2.7109375" customWidth="1"/>
    <col min="13585" max="13585" width="3.5703125" customWidth="1"/>
    <col min="13586" max="13586" width="2.7109375" customWidth="1"/>
    <col min="13587" max="13587" width="10" customWidth="1"/>
    <col min="13588" max="13588" width="16.42578125" customWidth="1"/>
    <col min="13589" max="13589" width="8.42578125" customWidth="1"/>
    <col min="13590" max="13590" width="15.85546875" customWidth="1"/>
    <col min="13591" max="13591" width="9.28515625" customWidth="1"/>
    <col min="13593" max="13593" width="9.85546875" customWidth="1"/>
    <col min="13595" max="13595" width="8.42578125" customWidth="1"/>
    <col min="13825" max="13825" width="5.28515625" customWidth="1"/>
    <col min="13826" max="13826" width="12.5703125" customWidth="1"/>
    <col min="13827" max="13827" width="18.85546875" customWidth="1"/>
    <col min="13828" max="13828" width="22.85546875" customWidth="1"/>
    <col min="13829" max="13829" width="8.42578125" customWidth="1"/>
    <col min="13830" max="13830" width="18" customWidth="1"/>
    <col min="13831" max="13831" width="7" customWidth="1"/>
    <col min="13832" max="13832" width="8.140625" customWidth="1"/>
    <col min="13833" max="13833" width="7.28515625" customWidth="1"/>
    <col min="13834" max="13834" width="16.42578125" customWidth="1"/>
    <col min="13835" max="13835" width="9.28515625" customWidth="1"/>
    <col min="13836" max="13836" width="14.85546875" customWidth="1"/>
    <col min="13837" max="13837" width="8.7109375" customWidth="1"/>
    <col min="13838" max="13838" width="14.7109375" customWidth="1"/>
    <col min="13839" max="13840" width="2.7109375" customWidth="1"/>
    <col min="13841" max="13841" width="3.5703125" customWidth="1"/>
    <col min="13842" max="13842" width="2.7109375" customWidth="1"/>
    <col min="13843" max="13843" width="10" customWidth="1"/>
    <col min="13844" max="13844" width="16.42578125" customWidth="1"/>
    <col min="13845" max="13845" width="8.42578125" customWidth="1"/>
    <col min="13846" max="13846" width="15.85546875" customWidth="1"/>
    <col min="13847" max="13847" width="9.28515625" customWidth="1"/>
    <col min="13849" max="13849" width="9.85546875" customWidth="1"/>
    <col min="13851" max="13851" width="8.42578125" customWidth="1"/>
    <col min="14081" max="14081" width="5.28515625" customWidth="1"/>
    <col min="14082" max="14082" width="12.5703125" customWidth="1"/>
    <col min="14083" max="14083" width="18.85546875" customWidth="1"/>
    <col min="14084" max="14084" width="22.85546875" customWidth="1"/>
    <col min="14085" max="14085" width="8.42578125" customWidth="1"/>
    <col min="14086" max="14086" width="18" customWidth="1"/>
    <col min="14087" max="14087" width="7" customWidth="1"/>
    <col min="14088" max="14088" width="8.140625" customWidth="1"/>
    <col min="14089" max="14089" width="7.28515625" customWidth="1"/>
    <col min="14090" max="14090" width="16.42578125" customWidth="1"/>
    <col min="14091" max="14091" width="9.28515625" customWidth="1"/>
    <col min="14092" max="14092" width="14.85546875" customWidth="1"/>
    <col min="14093" max="14093" width="8.7109375" customWidth="1"/>
    <col min="14094" max="14094" width="14.7109375" customWidth="1"/>
    <col min="14095" max="14096" width="2.7109375" customWidth="1"/>
    <col min="14097" max="14097" width="3.5703125" customWidth="1"/>
    <col min="14098" max="14098" width="2.7109375" customWidth="1"/>
    <col min="14099" max="14099" width="10" customWidth="1"/>
    <col min="14100" max="14100" width="16.42578125" customWidth="1"/>
    <col min="14101" max="14101" width="8.42578125" customWidth="1"/>
    <col min="14102" max="14102" width="15.85546875" customWidth="1"/>
    <col min="14103" max="14103" width="9.28515625" customWidth="1"/>
    <col min="14105" max="14105" width="9.85546875" customWidth="1"/>
    <col min="14107" max="14107" width="8.42578125" customWidth="1"/>
    <col min="14337" max="14337" width="5.28515625" customWidth="1"/>
    <col min="14338" max="14338" width="12.5703125" customWidth="1"/>
    <col min="14339" max="14339" width="18.85546875" customWidth="1"/>
    <col min="14340" max="14340" width="22.85546875" customWidth="1"/>
    <col min="14341" max="14341" width="8.42578125" customWidth="1"/>
    <col min="14342" max="14342" width="18" customWidth="1"/>
    <col min="14343" max="14343" width="7" customWidth="1"/>
    <col min="14344" max="14344" width="8.140625" customWidth="1"/>
    <col min="14345" max="14345" width="7.28515625" customWidth="1"/>
    <col min="14346" max="14346" width="16.42578125" customWidth="1"/>
    <col min="14347" max="14347" width="9.28515625" customWidth="1"/>
    <col min="14348" max="14348" width="14.85546875" customWidth="1"/>
    <col min="14349" max="14349" width="8.7109375" customWidth="1"/>
    <col min="14350" max="14350" width="14.7109375" customWidth="1"/>
    <col min="14351" max="14352" width="2.7109375" customWidth="1"/>
    <col min="14353" max="14353" width="3.5703125" customWidth="1"/>
    <col min="14354" max="14354" width="2.7109375" customWidth="1"/>
    <col min="14355" max="14355" width="10" customWidth="1"/>
    <col min="14356" max="14356" width="16.42578125" customWidth="1"/>
    <col min="14357" max="14357" width="8.42578125" customWidth="1"/>
    <col min="14358" max="14358" width="15.85546875" customWidth="1"/>
    <col min="14359" max="14359" width="9.28515625" customWidth="1"/>
    <col min="14361" max="14361" width="9.85546875" customWidth="1"/>
    <col min="14363" max="14363" width="8.42578125" customWidth="1"/>
    <col min="14593" max="14593" width="5.28515625" customWidth="1"/>
    <col min="14594" max="14594" width="12.5703125" customWidth="1"/>
    <col min="14595" max="14595" width="18.85546875" customWidth="1"/>
    <col min="14596" max="14596" width="22.85546875" customWidth="1"/>
    <col min="14597" max="14597" width="8.42578125" customWidth="1"/>
    <col min="14598" max="14598" width="18" customWidth="1"/>
    <col min="14599" max="14599" width="7" customWidth="1"/>
    <col min="14600" max="14600" width="8.140625" customWidth="1"/>
    <col min="14601" max="14601" width="7.28515625" customWidth="1"/>
    <col min="14602" max="14602" width="16.42578125" customWidth="1"/>
    <col min="14603" max="14603" width="9.28515625" customWidth="1"/>
    <col min="14604" max="14604" width="14.85546875" customWidth="1"/>
    <col min="14605" max="14605" width="8.7109375" customWidth="1"/>
    <col min="14606" max="14606" width="14.7109375" customWidth="1"/>
    <col min="14607" max="14608" width="2.7109375" customWidth="1"/>
    <col min="14609" max="14609" width="3.5703125" customWidth="1"/>
    <col min="14610" max="14610" width="2.7109375" customWidth="1"/>
    <col min="14611" max="14611" width="10" customWidth="1"/>
    <col min="14612" max="14612" width="16.42578125" customWidth="1"/>
    <col min="14613" max="14613" width="8.42578125" customWidth="1"/>
    <col min="14614" max="14614" width="15.85546875" customWidth="1"/>
    <col min="14615" max="14615" width="9.28515625" customWidth="1"/>
    <col min="14617" max="14617" width="9.85546875" customWidth="1"/>
    <col min="14619" max="14619" width="8.42578125" customWidth="1"/>
    <col min="14849" max="14849" width="5.28515625" customWidth="1"/>
    <col min="14850" max="14850" width="12.5703125" customWidth="1"/>
    <col min="14851" max="14851" width="18.85546875" customWidth="1"/>
    <col min="14852" max="14852" width="22.85546875" customWidth="1"/>
    <col min="14853" max="14853" width="8.42578125" customWidth="1"/>
    <col min="14854" max="14854" width="18" customWidth="1"/>
    <col min="14855" max="14855" width="7" customWidth="1"/>
    <col min="14856" max="14856" width="8.140625" customWidth="1"/>
    <col min="14857" max="14857" width="7.28515625" customWidth="1"/>
    <col min="14858" max="14858" width="16.42578125" customWidth="1"/>
    <col min="14859" max="14859" width="9.28515625" customWidth="1"/>
    <col min="14860" max="14860" width="14.85546875" customWidth="1"/>
    <col min="14861" max="14861" width="8.7109375" customWidth="1"/>
    <col min="14862" max="14862" width="14.7109375" customWidth="1"/>
    <col min="14863" max="14864" width="2.7109375" customWidth="1"/>
    <col min="14865" max="14865" width="3.5703125" customWidth="1"/>
    <col min="14866" max="14866" width="2.7109375" customWidth="1"/>
    <col min="14867" max="14867" width="10" customWidth="1"/>
    <col min="14868" max="14868" width="16.42578125" customWidth="1"/>
    <col min="14869" max="14869" width="8.42578125" customWidth="1"/>
    <col min="14870" max="14870" width="15.85546875" customWidth="1"/>
    <col min="14871" max="14871" width="9.28515625" customWidth="1"/>
    <col min="14873" max="14873" width="9.85546875" customWidth="1"/>
    <col min="14875" max="14875" width="8.42578125" customWidth="1"/>
    <col min="15105" max="15105" width="5.28515625" customWidth="1"/>
    <col min="15106" max="15106" width="12.5703125" customWidth="1"/>
    <col min="15107" max="15107" width="18.85546875" customWidth="1"/>
    <col min="15108" max="15108" width="22.85546875" customWidth="1"/>
    <col min="15109" max="15109" width="8.42578125" customWidth="1"/>
    <col min="15110" max="15110" width="18" customWidth="1"/>
    <col min="15111" max="15111" width="7" customWidth="1"/>
    <col min="15112" max="15112" width="8.140625" customWidth="1"/>
    <col min="15113" max="15113" width="7.28515625" customWidth="1"/>
    <col min="15114" max="15114" width="16.42578125" customWidth="1"/>
    <col min="15115" max="15115" width="9.28515625" customWidth="1"/>
    <col min="15116" max="15116" width="14.85546875" customWidth="1"/>
    <col min="15117" max="15117" width="8.7109375" customWidth="1"/>
    <col min="15118" max="15118" width="14.7109375" customWidth="1"/>
    <col min="15119" max="15120" width="2.7109375" customWidth="1"/>
    <col min="15121" max="15121" width="3.5703125" customWidth="1"/>
    <col min="15122" max="15122" width="2.7109375" customWidth="1"/>
    <col min="15123" max="15123" width="10" customWidth="1"/>
    <col min="15124" max="15124" width="16.42578125" customWidth="1"/>
    <col min="15125" max="15125" width="8.42578125" customWidth="1"/>
    <col min="15126" max="15126" width="15.85546875" customWidth="1"/>
    <col min="15127" max="15127" width="9.28515625" customWidth="1"/>
    <col min="15129" max="15129" width="9.85546875" customWidth="1"/>
    <col min="15131" max="15131" width="8.42578125" customWidth="1"/>
    <col min="15361" max="15361" width="5.28515625" customWidth="1"/>
    <col min="15362" max="15362" width="12.5703125" customWidth="1"/>
    <col min="15363" max="15363" width="18.85546875" customWidth="1"/>
    <col min="15364" max="15364" width="22.85546875" customWidth="1"/>
    <col min="15365" max="15365" width="8.42578125" customWidth="1"/>
    <col min="15366" max="15366" width="18" customWidth="1"/>
    <col min="15367" max="15367" width="7" customWidth="1"/>
    <col min="15368" max="15368" width="8.140625" customWidth="1"/>
    <col min="15369" max="15369" width="7.28515625" customWidth="1"/>
    <col min="15370" max="15370" width="16.42578125" customWidth="1"/>
    <col min="15371" max="15371" width="9.28515625" customWidth="1"/>
    <col min="15372" max="15372" width="14.85546875" customWidth="1"/>
    <col min="15373" max="15373" width="8.7109375" customWidth="1"/>
    <col min="15374" max="15374" width="14.7109375" customWidth="1"/>
    <col min="15375" max="15376" width="2.7109375" customWidth="1"/>
    <col min="15377" max="15377" width="3.5703125" customWidth="1"/>
    <col min="15378" max="15378" width="2.7109375" customWidth="1"/>
    <col min="15379" max="15379" width="10" customWidth="1"/>
    <col min="15380" max="15380" width="16.42578125" customWidth="1"/>
    <col min="15381" max="15381" width="8.42578125" customWidth="1"/>
    <col min="15382" max="15382" width="15.85546875" customWidth="1"/>
    <col min="15383" max="15383" width="9.28515625" customWidth="1"/>
    <col min="15385" max="15385" width="9.85546875" customWidth="1"/>
    <col min="15387" max="15387" width="8.42578125" customWidth="1"/>
    <col min="15617" max="15617" width="5.28515625" customWidth="1"/>
    <col min="15618" max="15618" width="12.5703125" customWidth="1"/>
    <col min="15619" max="15619" width="18.85546875" customWidth="1"/>
    <col min="15620" max="15620" width="22.85546875" customWidth="1"/>
    <col min="15621" max="15621" width="8.42578125" customWidth="1"/>
    <col min="15622" max="15622" width="18" customWidth="1"/>
    <col min="15623" max="15623" width="7" customWidth="1"/>
    <col min="15624" max="15624" width="8.140625" customWidth="1"/>
    <col min="15625" max="15625" width="7.28515625" customWidth="1"/>
    <col min="15626" max="15626" width="16.42578125" customWidth="1"/>
    <col min="15627" max="15627" width="9.28515625" customWidth="1"/>
    <col min="15628" max="15628" width="14.85546875" customWidth="1"/>
    <col min="15629" max="15629" width="8.7109375" customWidth="1"/>
    <col min="15630" max="15630" width="14.7109375" customWidth="1"/>
    <col min="15631" max="15632" width="2.7109375" customWidth="1"/>
    <col min="15633" max="15633" width="3.5703125" customWidth="1"/>
    <col min="15634" max="15634" width="2.7109375" customWidth="1"/>
    <col min="15635" max="15635" width="10" customWidth="1"/>
    <col min="15636" max="15636" width="16.42578125" customWidth="1"/>
    <col min="15637" max="15637" width="8.42578125" customWidth="1"/>
    <col min="15638" max="15638" width="15.85546875" customWidth="1"/>
    <col min="15639" max="15639" width="9.28515625" customWidth="1"/>
    <col min="15641" max="15641" width="9.85546875" customWidth="1"/>
    <col min="15643" max="15643" width="8.42578125" customWidth="1"/>
    <col min="15873" max="15873" width="5.28515625" customWidth="1"/>
    <col min="15874" max="15874" width="12.5703125" customWidth="1"/>
    <col min="15875" max="15875" width="18.85546875" customWidth="1"/>
    <col min="15876" max="15876" width="22.85546875" customWidth="1"/>
    <col min="15877" max="15877" width="8.42578125" customWidth="1"/>
    <col min="15878" max="15878" width="18" customWidth="1"/>
    <col min="15879" max="15879" width="7" customWidth="1"/>
    <col min="15880" max="15880" width="8.140625" customWidth="1"/>
    <col min="15881" max="15881" width="7.28515625" customWidth="1"/>
    <col min="15882" max="15882" width="16.42578125" customWidth="1"/>
    <col min="15883" max="15883" width="9.28515625" customWidth="1"/>
    <col min="15884" max="15884" width="14.85546875" customWidth="1"/>
    <col min="15885" max="15885" width="8.7109375" customWidth="1"/>
    <col min="15886" max="15886" width="14.7109375" customWidth="1"/>
    <col min="15887" max="15888" width="2.7109375" customWidth="1"/>
    <col min="15889" max="15889" width="3.5703125" customWidth="1"/>
    <col min="15890" max="15890" width="2.7109375" customWidth="1"/>
    <col min="15891" max="15891" width="10" customWidth="1"/>
    <col min="15892" max="15892" width="16.42578125" customWidth="1"/>
    <col min="15893" max="15893" width="8.42578125" customWidth="1"/>
    <col min="15894" max="15894" width="15.85546875" customWidth="1"/>
    <col min="15895" max="15895" width="9.28515625" customWidth="1"/>
    <col min="15897" max="15897" width="9.85546875" customWidth="1"/>
    <col min="15899" max="15899" width="8.42578125" customWidth="1"/>
    <col min="16129" max="16129" width="5.28515625" customWidth="1"/>
    <col min="16130" max="16130" width="12.5703125" customWidth="1"/>
    <col min="16131" max="16131" width="18.85546875" customWidth="1"/>
    <col min="16132" max="16132" width="22.85546875" customWidth="1"/>
    <col min="16133" max="16133" width="8.42578125" customWidth="1"/>
    <col min="16134" max="16134" width="18" customWidth="1"/>
    <col min="16135" max="16135" width="7" customWidth="1"/>
    <col min="16136" max="16136" width="8.140625" customWidth="1"/>
    <col min="16137" max="16137" width="7.28515625" customWidth="1"/>
    <col min="16138" max="16138" width="16.42578125" customWidth="1"/>
    <col min="16139" max="16139" width="9.28515625" customWidth="1"/>
    <col min="16140" max="16140" width="14.85546875" customWidth="1"/>
    <col min="16141" max="16141" width="8.7109375" customWidth="1"/>
    <col min="16142" max="16142" width="14.7109375" customWidth="1"/>
    <col min="16143" max="16144" width="2.7109375" customWidth="1"/>
    <col min="16145" max="16145" width="3.5703125" customWidth="1"/>
    <col min="16146" max="16146" width="2.7109375" customWidth="1"/>
    <col min="16147" max="16147" width="10" customWidth="1"/>
    <col min="16148" max="16148" width="16.42578125" customWidth="1"/>
    <col min="16149" max="16149" width="8.42578125" customWidth="1"/>
    <col min="16150" max="16150" width="15.85546875" customWidth="1"/>
    <col min="16151" max="16151" width="9.28515625" customWidth="1"/>
    <col min="16153" max="16153" width="9.85546875" customWidth="1"/>
    <col min="16155" max="16155" width="8.42578125" customWidth="1"/>
  </cols>
  <sheetData>
    <row r="1" spans="1:26" s="2" customFormat="1" ht="18" x14ac:dyDescent="0.25">
      <c r="A1" s="1" t="s">
        <v>0</v>
      </c>
      <c r="B1" s="1"/>
      <c r="C1" s="1"/>
      <c r="D1" s="1"/>
      <c r="E1" s="1"/>
      <c r="F1" s="1"/>
      <c r="G1" s="1"/>
      <c r="H1" s="1"/>
      <c r="I1" s="1"/>
      <c r="J1" s="1"/>
      <c r="K1" s="1"/>
      <c r="L1" s="1"/>
      <c r="M1" s="1"/>
      <c r="N1" s="1"/>
      <c r="O1" s="1"/>
      <c r="P1" s="1"/>
      <c r="Q1" s="1"/>
      <c r="R1" s="1"/>
      <c r="S1" s="1"/>
      <c r="T1" s="1"/>
      <c r="U1" s="1"/>
      <c r="V1" s="1"/>
      <c r="W1" s="1"/>
      <c r="X1" s="1"/>
      <c r="Y1" s="1"/>
    </row>
    <row r="2" spans="1:26" s="2" customFormat="1" ht="18" x14ac:dyDescent="0.25">
      <c r="A2" s="1" t="s">
        <v>1</v>
      </c>
      <c r="B2" s="1"/>
      <c r="C2" s="1"/>
      <c r="D2" s="1"/>
      <c r="E2" s="1"/>
      <c r="F2" s="1"/>
      <c r="G2" s="1"/>
      <c r="H2" s="1"/>
      <c r="I2" s="1"/>
      <c r="J2" s="1"/>
      <c r="K2" s="1"/>
      <c r="L2" s="1"/>
      <c r="M2" s="1"/>
      <c r="N2" s="1"/>
      <c r="O2" s="1"/>
      <c r="P2" s="1"/>
      <c r="Q2" s="1"/>
      <c r="R2" s="1"/>
      <c r="S2" s="1"/>
      <c r="T2" s="1"/>
      <c r="U2" s="1"/>
      <c r="V2" s="1"/>
      <c r="W2" s="1"/>
      <c r="X2" s="1"/>
      <c r="Y2" s="1"/>
    </row>
    <row r="3" spans="1:26" s="2" customFormat="1" ht="18" x14ac:dyDescent="0.25">
      <c r="A3" s="1" t="s">
        <v>2</v>
      </c>
      <c r="B3" s="1"/>
      <c r="C3" s="1"/>
      <c r="D3" s="1"/>
      <c r="E3" s="1"/>
      <c r="F3" s="1"/>
      <c r="G3" s="1"/>
      <c r="H3" s="1"/>
      <c r="I3" s="1"/>
      <c r="J3" s="1"/>
      <c r="K3" s="1"/>
      <c r="L3" s="1"/>
      <c r="M3" s="1"/>
      <c r="N3" s="1"/>
      <c r="O3" s="1"/>
      <c r="P3" s="1"/>
      <c r="Q3" s="1"/>
      <c r="R3" s="1"/>
      <c r="S3" s="1"/>
      <c r="T3" s="1"/>
      <c r="U3" s="1"/>
      <c r="V3" s="1"/>
      <c r="W3" s="1"/>
      <c r="X3" s="1"/>
      <c r="Y3" s="1"/>
    </row>
    <row r="4" spans="1:26" s="2" customFormat="1" ht="18" x14ac:dyDescent="0.25">
      <c r="A4" s="1" t="s">
        <v>3</v>
      </c>
      <c r="B4" s="1"/>
      <c r="C4" s="1"/>
      <c r="D4" s="1"/>
      <c r="E4" s="1"/>
      <c r="F4" s="1"/>
      <c r="G4" s="1"/>
      <c r="H4" s="1"/>
      <c r="I4" s="1"/>
      <c r="J4" s="1"/>
      <c r="K4" s="1"/>
      <c r="L4" s="1"/>
      <c r="M4" s="1"/>
      <c r="N4" s="1"/>
      <c r="O4" s="1"/>
      <c r="P4" s="1"/>
      <c r="Q4" s="1"/>
      <c r="R4" s="1"/>
      <c r="S4" s="1"/>
      <c r="T4" s="1"/>
      <c r="U4" s="1"/>
      <c r="V4" s="1"/>
      <c r="W4" s="1"/>
      <c r="X4" s="1"/>
      <c r="Y4" s="1"/>
    </row>
    <row r="5" spans="1:26" s="2" customFormat="1" ht="18" x14ac:dyDescent="0.25">
      <c r="A5" s="3"/>
      <c r="B5" s="3"/>
      <c r="C5" s="3"/>
      <c r="D5" s="3"/>
      <c r="E5" s="3"/>
      <c r="F5" s="3"/>
      <c r="G5" s="3"/>
      <c r="H5" s="3"/>
      <c r="I5" s="3"/>
      <c r="J5" s="3"/>
      <c r="K5" s="3"/>
      <c r="L5" s="3"/>
      <c r="M5" s="3"/>
      <c r="N5" s="3"/>
      <c r="O5" s="3"/>
      <c r="P5" s="3"/>
      <c r="Q5" s="3"/>
      <c r="R5" s="3"/>
      <c r="S5" s="3"/>
      <c r="T5" s="3"/>
      <c r="U5" s="3"/>
      <c r="V5" s="3"/>
      <c r="W5" s="3"/>
      <c r="X5" s="3"/>
      <c r="Y5" s="3"/>
    </row>
    <row r="6" spans="1:26" s="2" customFormat="1" ht="8.25" customHeight="1" thickBot="1" x14ac:dyDescent="0.3">
      <c r="K6" s="4"/>
      <c r="L6" s="4"/>
      <c r="M6" s="5"/>
      <c r="N6" s="5"/>
      <c r="O6" s="5"/>
      <c r="P6" s="5"/>
      <c r="Q6" s="6"/>
      <c r="R6" s="6"/>
      <c r="T6" s="7"/>
      <c r="Y6" s="7"/>
    </row>
    <row r="7" spans="1:26" s="2" customFormat="1" ht="18.75" customHeight="1" x14ac:dyDescent="0.25">
      <c r="A7" s="8" t="s">
        <v>4</v>
      </c>
      <c r="B7" s="9" t="s">
        <v>5</v>
      </c>
      <c r="C7" s="10" t="s">
        <v>6</v>
      </c>
      <c r="D7" s="10" t="s">
        <v>7</v>
      </c>
      <c r="E7" s="10" t="s">
        <v>8</v>
      </c>
      <c r="F7" s="10"/>
      <c r="G7" s="11" t="s">
        <v>9</v>
      </c>
      <c r="H7" s="11"/>
      <c r="I7" s="10" t="s">
        <v>10</v>
      </c>
      <c r="J7" s="10"/>
      <c r="K7" s="12" t="s">
        <v>11</v>
      </c>
      <c r="L7" s="12"/>
      <c r="M7" s="12"/>
      <c r="N7" s="12"/>
      <c r="O7" s="12"/>
      <c r="P7" s="12"/>
      <c r="Q7" s="12"/>
      <c r="R7" s="12"/>
      <c r="S7" s="10" t="s">
        <v>12</v>
      </c>
      <c r="T7" s="10"/>
      <c r="U7" s="10" t="s">
        <v>13</v>
      </c>
      <c r="V7" s="10"/>
      <c r="W7" s="10" t="s">
        <v>14</v>
      </c>
      <c r="X7" s="10"/>
      <c r="Y7" s="13" t="s">
        <v>15</v>
      </c>
    </row>
    <row r="8" spans="1:26" s="2" customFormat="1" ht="146.25" customHeight="1" x14ac:dyDescent="0.25">
      <c r="A8" s="14"/>
      <c r="B8" s="15"/>
      <c r="C8" s="16"/>
      <c r="D8" s="16"/>
      <c r="E8" s="16"/>
      <c r="F8" s="16"/>
      <c r="G8" s="11"/>
      <c r="H8" s="11"/>
      <c r="I8" s="16"/>
      <c r="J8" s="16"/>
      <c r="K8" s="17" t="s">
        <v>16</v>
      </c>
      <c r="L8" s="17"/>
      <c r="M8" s="18" t="s">
        <v>17</v>
      </c>
      <c r="N8" s="18"/>
      <c r="O8" s="18" t="s">
        <v>18</v>
      </c>
      <c r="P8" s="18"/>
      <c r="Q8" s="19" t="s">
        <v>19</v>
      </c>
      <c r="R8" s="19"/>
      <c r="S8" s="16"/>
      <c r="T8" s="16"/>
      <c r="U8" s="16"/>
      <c r="V8" s="16"/>
      <c r="W8" s="16"/>
      <c r="X8" s="16"/>
      <c r="Y8" s="20"/>
    </row>
    <row r="9" spans="1:26" s="2" customFormat="1" x14ac:dyDescent="0.25">
      <c r="A9" s="21">
        <v>1</v>
      </c>
      <c r="B9" s="22">
        <v>2</v>
      </c>
      <c r="C9" s="22">
        <v>3</v>
      </c>
      <c r="D9" s="22">
        <v>4</v>
      </c>
      <c r="E9" s="23">
        <v>5</v>
      </c>
      <c r="F9" s="24"/>
      <c r="G9" s="23">
        <v>6</v>
      </c>
      <c r="H9" s="24"/>
      <c r="I9" s="23">
        <v>7</v>
      </c>
      <c r="J9" s="24"/>
      <c r="K9" s="25">
        <v>8</v>
      </c>
      <c r="L9" s="25"/>
      <c r="M9" s="26">
        <v>9</v>
      </c>
      <c r="N9" s="26"/>
      <c r="O9" s="26">
        <v>10</v>
      </c>
      <c r="P9" s="26"/>
      <c r="Q9" s="27">
        <v>11</v>
      </c>
      <c r="R9" s="27"/>
      <c r="S9" s="28">
        <v>12</v>
      </c>
      <c r="T9" s="28"/>
      <c r="U9" s="28" t="s">
        <v>20</v>
      </c>
      <c r="V9" s="28"/>
      <c r="W9" s="28" t="s">
        <v>21</v>
      </c>
      <c r="X9" s="28"/>
      <c r="Y9" s="29">
        <v>15</v>
      </c>
    </row>
    <row r="10" spans="1:26" s="2" customFormat="1" ht="13.5" customHeight="1" x14ac:dyDescent="0.25">
      <c r="A10" s="30"/>
      <c r="B10" s="31"/>
      <c r="C10" s="31"/>
      <c r="D10" s="31"/>
      <c r="E10" s="32" t="s">
        <v>22</v>
      </c>
      <c r="F10" s="33" t="s">
        <v>23</v>
      </c>
      <c r="G10" s="34" t="s">
        <v>22</v>
      </c>
      <c r="H10" s="34" t="s">
        <v>23</v>
      </c>
      <c r="I10" s="34" t="s">
        <v>22</v>
      </c>
      <c r="J10" s="34" t="s">
        <v>23</v>
      </c>
      <c r="K10" s="35" t="s">
        <v>22</v>
      </c>
      <c r="L10" s="35" t="s">
        <v>23</v>
      </c>
      <c r="M10" s="36" t="s">
        <v>22</v>
      </c>
      <c r="N10" s="36" t="s">
        <v>23</v>
      </c>
      <c r="O10" s="36" t="s">
        <v>22</v>
      </c>
      <c r="P10" s="36" t="s">
        <v>23</v>
      </c>
      <c r="Q10" s="37" t="s">
        <v>22</v>
      </c>
      <c r="R10" s="37" t="s">
        <v>23</v>
      </c>
      <c r="S10" s="34" t="s">
        <v>22</v>
      </c>
      <c r="T10" s="38" t="s">
        <v>23</v>
      </c>
      <c r="U10" s="34" t="s">
        <v>22</v>
      </c>
      <c r="V10" s="34" t="s">
        <v>23</v>
      </c>
      <c r="W10" s="34" t="s">
        <v>22</v>
      </c>
      <c r="X10" s="34" t="s">
        <v>23</v>
      </c>
      <c r="Y10" s="39"/>
    </row>
    <row r="11" spans="1:26" s="2" customFormat="1" ht="60" customHeight="1" x14ac:dyDescent="0.25">
      <c r="A11" s="40">
        <v>1</v>
      </c>
      <c r="B11" s="41" t="s">
        <v>24</v>
      </c>
      <c r="C11" s="42" t="s">
        <v>25</v>
      </c>
      <c r="D11" s="43" t="s">
        <v>26</v>
      </c>
      <c r="E11" s="44"/>
      <c r="F11" s="45"/>
      <c r="G11" s="46"/>
      <c r="H11" s="47"/>
      <c r="I11" s="46"/>
      <c r="J11" s="47"/>
      <c r="K11" s="48"/>
      <c r="L11" s="47"/>
      <c r="M11" s="49"/>
      <c r="N11" s="50"/>
      <c r="O11" s="49"/>
      <c r="P11" s="51"/>
      <c r="Q11" s="49"/>
      <c r="R11" s="51"/>
      <c r="S11" s="48"/>
      <c r="T11" s="52"/>
      <c r="U11" s="48"/>
      <c r="V11" s="47"/>
      <c r="W11" s="53"/>
      <c r="X11" s="54"/>
      <c r="Y11" s="55" t="s">
        <v>27</v>
      </c>
      <c r="Z11" s="56"/>
    </row>
    <row r="12" spans="1:26" s="2" customFormat="1" ht="40.5" customHeight="1" x14ac:dyDescent="0.25">
      <c r="A12" s="40"/>
      <c r="B12" s="57"/>
      <c r="C12" s="58" t="s">
        <v>28</v>
      </c>
      <c r="D12" s="59" t="s">
        <v>29</v>
      </c>
      <c r="E12" s="60"/>
      <c r="F12" s="45"/>
      <c r="G12" s="46"/>
      <c r="H12" s="47"/>
      <c r="I12" s="46"/>
      <c r="J12" s="47"/>
      <c r="K12" s="48"/>
      <c r="L12" s="47"/>
      <c r="M12" s="49"/>
      <c r="N12" s="50"/>
      <c r="O12" s="49"/>
      <c r="P12" s="51"/>
      <c r="Q12" s="49"/>
      <c r="R12" s="51"/>
      <c r="S12" s="48"/>
      <c r="T12" s="52"/>
      <c r="U12" s="48"/>
      <c r="V12" s="47"/>
      <c r="W12" s="53"/>
      <c r="X12" s="54"/>
      <c r="Y12" s="55"/>
      <c r="Z12" s="56"/>
    </row>
    <row r="13" spans="1:26" s="2" customFormat="1" ht="86.25" customHeight="1" x14ac:dyDescent="0.25">
      <c r="A13" s="40"/>
      <c r="B13" s="61"/>
      <c r="C13" s="62" t="s">
        <v>30</v>
      </c>
      <c r="D13" s="63" t="s">
        <v>31</v>
      </c>
      <c r="E13" s="64" t="s">
        <v>32</v>
      </c>
      <c r="F13" s="45">
        <v>219615000</v>
      </c>
      <c r="G13" s="64" t="s">
        <v>33</v>
      </c>
      <c r="H13" s="65">
        <v>0</v>
      </c>
      <c r="I13" s="64" t="s">
        <v>32</v>
      </c>
      <c r="J13" s="65">
        <v>36313400</v>
      </c>
      <c r="K13" s="66" t="s">
        <v>34</v>
      </c>
      <c r="L13" s="48">
        <v>12750000</v>
      </c>
      <c r="M13" s="66" t="s">
        <v>34</v>
      </c>
      <c r="N13" s="50">
        <v>1310000</v>
      </c>
      <c r="O13" s="49"/>
      <c r="P13" s="50"/>
      <c r="Q13" s="49"/>
      <c r="R13" s="51"/>
      <c r="S13" s="66" t="s">
        <v>35</v>
      </c>
      <c r="T13" s="65">
        <f>SUM(L13+N13+P13+R13)</f>
        <v>14060000</v>
      </c>
      <c r="U13" s="66" t="s">
        <v>35</v>
      </c>
      <c r="V13" s="47">
        <f>SUM(T13+H13)</f>
        <v>14060000</v>
      </c>
      <c r="W13" s="67">
        <v>0</v>
      </c>
      <c r="X13" s="68">
        <f>V13/F13</f>
        <v>6.4021127882885956E-2</v>
      </c>
      <c r="Y13" s="69"/>
      <c r="Z13" s="56"/>
    </row>
    <row r="14" spans="1:26" s="2" customFormat="1" ht="61.5" customHeight="1" x14ac:dyDescent="0.25">
      <c r="A14" s="40"/>
      <c r="B14" s="70"/>
      <c r="C14" s="71" t="s">
        <v>36</v>
      </c>
      <c r="D14" s="72" t="s">
        <v>37</v>
      </c>
      <c r="E14" s="64" t="s">
        <v>38</v>
      </c>
      <c r="F14" s="73">
        <v>256217500</v>
      </c>
      <c r="G14" s="64" t="s">
        <v>33</v>
      </c>
      <c r="H14" s="65">
        <v>0</v>
      </c>
      <c r="I14" s="64" t="s">
        <v>38</v>
      </c>
      <c r="J14" s="65">
        <v>145000000</v>
      </c>
      <c r="K14" s="74" t="s">
        <v>39</v>
      </c>
      <c r="L14" s="65">
        <v>40200000</v>
      </c>
      <c r="M14" s="75" t="s">
        <v>39</v>
      </c>
      <c r="N14" s="76">
        <v>30900000</v>
      </c>
      <c r="O14" s="49"/>
      <c r="P14" s="51"/>
      <c r="Q14" s="49"/>
      <c r="R14" s="51"/>
      <c r="S14" s="74" t="s">
        <v>40</v>
      </c>
      <c r="T14" s="65">
        <f>SUM(L14+N14+P14+R14)</f>
        <v>71100000</v>
      </c>
      <c r="U14" s="74" t="s">
        <v>40</v>
      </c>
      <c r="V14" s="47">
        <f>SUM(T14+H14)</f>
        <v>71100000</v>
      </c>
      <c r="W14" s="67">
        <f>6/12*100</f>
        <v>50</v>
      </c>
      <c r="X14" s="68">
        <f>V14/F14</f>
        <v>0.27749860957975159</v>
      </c>
      <c r="Y14" s="69"/>
      <c r="Z14" s="56"/>
    </row>
    <row r="15" spans="1:26" s="2" customFormat="1" ht="54" customHeight="1" x14ac:dyDescent="0.25">
      <c r="A15" s="40"/>
      <c r="B15" s="70"/>
      <c r="C15" s="77"/>
      <c r="D15" s="72" t="s">
        <v>41</v>
      </c>
      <c r="E15" s="64" t="s">
        <v>38</v>
      </c>
      <c r="F15" s="73"/>
      <c r="G15" s="64"/>
      <c r="H15" s="65"/>
      <c r="I15" s="64" t="s">
        <v>38</v>
      </c>
      <c r="J15" s="47"/>
      <c r="K15" s="78" t="s">
        <v>42</v>
      </c>
      <c r="L15" s="47"/>
      <c r="M15" s="79" t="s">
        <v>40</v>
      </c>
      <c r="N15" s="50"/>
      <c r="O15" s="49"/>
      <c r="P15" s="50"/>
      <c r="Q15" s="49"/>
      <c r="R15" s="51"/>
      <c r="S15" s="74" t="s">
        <v>43</v>
      </c>
      <c r="T15" s="65"/>
      <c r="U15" s="66" t="str">
        <f>S15</f>
        <v>5 Laporan</v>
      </c>
      <c r="V15" s="47"/>
      <c r="W15" s="80">
        <f>5/12*100</f>
        <v>41.666666666666671</v>
      </c>
      <c r="X15" s="81"/>
      <c r="Y15" s="69"/>
      <c r="Z15" s="56"/>
    </row>
    <row r="16" spans="1:26" s="2" customFormat="1" ht="64.5" customHeight="1" x14ac:dyDescent="0.25">
      <c r="A16" s="40"/>
      <c r="B16" s="70"/>
      <c r="C16" s="71" t="s">
        <v>44</v>
      </c>
      <c r="D16" s="72" t="s">
        <v>45</v>
      </c>
      <c r="E16" s="82" t="s">
        <v>46</v>
      </c>
      <c r="F16" s="73">
        <v>366025000</v>
      </c>
      <c r="G16" s="64" t="s">
        <v>33</v>
      </c>
      <c r="H16" s="65">
        <v>0</v>
      </c>
      <c r="I16" s="82" t="s">
        <v>46</v>
      </c>
      <c r="J16" s="65">
        <v>124350000</v>
      </c>
      <c r="K16" s="83" t="s">
        <v>47</v>
      </c>
      <c r="L16" s="65">
        <v>15000000</v>
      </c>
      <c r="M16" s="84" t="s">
        <v>33</v>
      </c>
      <c r="N16" s="50">
        <v>36400000</v>
      </c>
      <c r="O16" s="84"/>
      <c r="P16" s="50"/>
      <c r="Q16" s="49"/>
      <c r="R16" s="51"/>
      <c r="S16" s="83" t="s">
        <v>47</v>
      </c>
      <c r="T16" s="65">
        <f>SUM(L16+N16+P16+R16)</f>
        <v>51400000</v>
      </c>
      <c r="U16" s="66" t="s">
        <v>48</v>
      </c>
      <c r="V16" s="47">
        <f>SUM(T16+H16)</f>
        <v>51400000</v>
      </c>
      <c r="W16" s="67">
        <v>100</v>
      </c>
      <c r="X16" s="68">
        <f>V16/F16</f>
        <v>0.14042756642305854</v>
      </c>
      <c r="Y16" s="69"/>
      <c r="Z16" s="56"/>
    </row>
    <row r="17" spans="1:26" s="2" customFormat="1" ht="75" customHeight="1" x14ac:dyDescent="0.25">
      <c r="A17" s="40"/>
      <c r="B17" s="70"/>
      <c r="C17" s="85"/>
      <c r="D17" s="72" t="s">
        <v>49</v>
      </c>
      <c r="E17" s="64" t="s">
        <v>50</v>
      </c>
      <c r="F17" s="73"/>
      <c r="G17" s="64"/>
      <c r="H17" s="65"/>
      <c r="I17" s="64" t="s">
        <v>50</v>
      </c>
      <c r="J17" s="65"/>
      <c r="K17" s="66" t="s">
        <v>51</v>
      </c>
      <c r="L17" s="65"/>
      <c r="M17" s="66" t="s">
        <v>51</v>
      </c>
      <c r="N17" s="50"/>
      <c r="O17" s="49"/>
      <c r="P17" s="50"/>
      <c r="Q17" s="49"/>
      <c r="R17" s="51"/>
      <c r="S17" s="74" t="s">
        <v>52</v>
      </c>
      <c r="T17" s="65"/>
      <c r="U17" s="66" t="s">
        <v>52</v>
      </c>
      <c r="V17" s="47"/>
      <c r="W17" s="67">
        <v>50</v>
      </c>
      <c r="X17" s="81"/>
      <c r="Y17" s="69"/>
      <c r="Z17" s="56"/>
    </row>
    <row r="18" spans="1:26" s="2" customFormat="1" ht="29.25" customHeight="1" x14ac:dyDescent="0.25">
      <c r="A18" s="86"/>
      <c r="B18" s="87"/>
      <c r="C18" s="88"/>
      <c r="D18" s="89"/>
      <c r="E18" s="87"/>
      <c r="F18" s="90">
        <f>SUM(F11:F17)</f>
        <v>841857500</v>
      </c>
      <c r="G18" s="91"/>
      <c r="H18" s="90">
        <f>SUM(H11:H17)</f>
        <v>0</v>
      </c>
      <c r="I18" s="91">
        <v>100</v>
      </c>
      <c r="J18" s="90">
        <f>SUM(J13+J14+J16)</f>
        <v>305663400</v>
      </c>
      <c r="K18" s="92">
        <f>SUM(K13:K17)/9</f>
        <v>0</v>
      </c>
      <c r="L18" s="90">
        <f>SUM(L11:L17)</f>
        <v>67950000</v>
      </c>
      <c r="M18" s="93">
        <f>SUM(M10:M17)/12</f>
        <v>0</v>
      </c>
      <c r="N18" s="94">
        <f>SUM(N13+N14+N16)</f>
        <v>68610000</v>
      </c>
      <c r="O18" s="95"/>
      <c r="P18" s="95"/>
      <c r="Q18" s="95"/>
      <c r="R18" s="95"/>
      <c r="S18" s="96" t="str">
        <f>U15</f>
        <v>5 Laporan</v>
      </c>
      <c r="T18" s="97"/>
      <c r="U18" s="98">
        <f>S19</f>
        <v>43.4</v>
      </c>
      <c r="V18" s="99">
        <f>H18+T19</f>
        <v>136560000</v>
      </c>
      <c r="W18" s="100">
        <f>U18</f>
        <v>43.4</v>
      </c>
      <c r="X18" s="101">
        <f>V18/F18</f>
        <v>0.16221272602548531</v>
      </c>
      <c r="Y18" s="102"/>
    </row>
    <row r="19" spans="1:26" s="2" customFormat="1" ht="20.100000000000001" customHeight="1" x14ac:dyDescent="0.25">
      <c r="A19" s="103" t="s">
        <v>53</v>
      </c>
      <c r="B19" s="104"/>
      <c r="C19" s="104"/>
      <c r="D19" s="104"/>
      <c r="E19" s="104"/>
      <c r="F19" s="104"/>
      <c r="G19" s="104"/>
      <c r="H19" s="104"/>
      <c r="I19" s="104"/>
      <c r="J19" s="104"/>
      <c r="K19" s="104"/>
      <c r="L19" s="104"/>
      <c r="M19" s="104"/>
      <c r="N19" s="104"/>
      <c r="O19" s="104"/>
      <c r="P19" s="104"/>
      <c r="Q19" s="104"/>
      <c r="R19" s="105"/>
      <c r="S19" s="106">
        <v>43.4</v>
      </c>
      <c r="T19" s="107">
        <f>SUM(T11:T18)</f>
        <v>136560000</v>
      </c>
      <c r="U19" s="92"/>
      <c r="Y19" s="108"/>
    </row>
    <row r="20" spans="1:26" s="2" customFormat="1" ht="20.100000000000001" customHeight="1" thickBot="1" x14ac:dyDescent="0.3">
      <c r="A20" s="109" t="s">
        <v>54</v>
      </c>
      <c r="B20" s="110"/>
      <c r="C20" s="110"/>
      <c r="D20" s="110"/>
      <c r="E20" s="110"/>
      <c r="F20" s="110"/>
      <c r="G20" s="110"/>
      <c r="H20" s="110"/>
      <c r="I20" s="110"/>
      <c r="J20" s="110"/>
      <c r="K20" s="110"/>
      <c r="L20" s="110"/>
      <c r="M20" s="110"/>
      <c r="N20" s="110"/>
      <c r="O20" s="110"/>
      <c r="P20" s="110"/>
      <c r="Q20" s="110"/>
      <c r="R20" s="111"/>
      <c r="S20" s="112"/>
      <c r="T20" s="113" t="s">
        <v>55</v>
      </c>
      <c r="U20" s="114"/>
      <c r="V20" s="114"/>
      <c r="W20" s="114"/>
      <c r="X20" s="114"/>
      <c r="Y20" s="115"/>
    </row>
    <row r="21" spans="1:26" s="2" customFormat="1" ht="20.100000000000001" customHeight="1" x14ac:dyDescent="0.25">
      <c r="A21" s="116"/>
      <c r="B21" s="116"/>
      <c r="C21" s="116"/>
      <c r="D21" s="116"/>
      <c r="E21" s="116"/>
      <c r="F21" s="116"/>
      <c r="G21" s="116"/>
      <c r="H21" s="116"/>
      <c r="I21" s="116"/>
      <c r="J21" s="116"/>
      <c r="K21" s="116"/>
      <c r="L21" s="116"/>
      <c r="M21" s="116"/>
      <c r="N21" s="116"/>
      <c r="O21" s="116"/>
      <c r="P21" s="116"/>
      <c r="Q21" s="116"/>
      <c r="R21" s="116"/>
      <c r="S21" s="4"/>
      <c r="T21" s="117"/>
      <c r="U21" s="118"/>
      <c r="V21" s="118"/>
      <c r="W21" s="118"/>
      <c r="X21" s="118"/>
      <c r="Y21" s="118"/>
    </row>
    <row r="22" spans="1:26" s="2" customFormat="1" ht="20.100000000000001" customHeight="1" thickBot="1" x14ac:dyDescent="0.3">
      <c r="A22" s="4"/>
      <c r="B22" s="4"/>
      <c r="C22" s="119"/>
      <c r="D22" s="4"/>
      <c r="E22" s="4"/>
      <c r="F22" s="4"/>
      <c r="G22" s="4"/>
      <c r="H22" s="4"/>
      <c r="I22" s="4"/>
      <c r="J22" s="4"/>
      <c r="K22" s="4"/>
      <c r="L22" s="4"/>
      <c r="M22" s="5"/>
      <c r="N22" s="5"/>
      <c r="O22" s="5"/>
      <c r="P22" s="5"/>
      <c r="Q22" s="5"/>
      <c r="R22" s="5"/>
      <c r="S22" s="4"/>
      <c r="T22" s="120"/>
      <c r="U22" s="4"/>
      <c r="V22" s="4"/>
      <c r="W22" s="4"/>
      <c r="X22" s="4"/>
      <c r="Y22" s="120"/>
    </row>
    <row r="23" spans="1:26" s="2" customFormat="1" ht="186.75" customHeight="1" thickBot="1" x14ac:dyDescent="0.3">
      <c r="A23" s="121">
        <v>1</v>
      </c>
      <c r="B23" s="122" t="s">
        <v>56</v>
      </c>
      <c r="C23" s="123" t="s">
        <v>57</v>
      </c>
      <c r="D23" s="124" t="s">
        <v>58</v>
      </c>
      <c r="E23" s="125" t="s">
        <v>59</v>
      </c>
      <c r="F23" s="126">
        <v>18900000000</v>
      </c>
      <c r="G23" s="127"/>
      <c r="H23" s="128"/>
      <c r="I23" s="125" t="s">
        <v>60</v>
      </c>
      <c r="J23" s="126">
        <v>7138436500</v>
      </c>
      <c r="K23" s="125" t="s">
        <v>61</v>
      </c>
      <c r="L23" s="126">
        <v>3847089925</v>
      </c>
      <c r="M23" s="125" t="s">
        <v>62</v>
      </c>
      <c r="N23" s="129">
        <v>15947594</v>
      </c>
      <c r="O23" s="130"/>
      <c r="P23" s="131"/>
      <c r="Q23" s="130"/>
      <c r="R23" s="131"/>
      <c r="S23" s="125" t="s">
        <v>63</v>
      </c>
      <c r="T23" s="126">
        <f>L23+N23+P23+R23</f>
        <v>3863037519</v>
      </c>
      <c r="U23" s="125" t="s">
        <v>63</v>
      </c>
      <c r="V23" s="132">
        <f>SUM(T23+H23)</f>
        <v>3863037519</v>
      </c>
      <c r="W23" s="125" t="s">
        <v>64</v>
      </c>
      <c r="X23" s="133">
        <f>V23/F23</f>
        <v>0.20439351952380952</v>
      </c>
      <c r="Y23" s="134" t="s">
        <v>65</v>
      </c>
    </row>
    <row r="24" spans="1:26" s="2" customFormat="1" ht="117.75" customHeight="1" x14ac:dyDescent="0.25">
      <c r="A24" s="135"/>
      <c r="B24" s="136"/>
      <c r="C24" s="137" t="s">
        <v>66</v>
      </c>
      <c r="D24" s="138" t="s">
        <v>67</v>
      </c>
      <c r="E24" s="139" t="s">
        <v>68</v>
      </c>
      <c r="F24" s="140">
        <v>400000000</v>
      </c>
      <c r="G24" s="141"/>
      <c r="H24" s="142"/>
      <c r="I24" s="139" t="s">
        <v>69</v>
      </c>
      <c r="J24" s="140">
        <v>67357848</v>
      </c>
      <c r="K24" s="139" t="s">
        <v>70</v>
      </c>
      <c r="L24" s="140">
        <v>18369300</v>
      </c>
      <c r="M24" s="139" t="s">
        <v>71</v>
      </c>
      <c r="N24" s="143">
        <v>13272592</v>
      </c>
      <c r="O24" s="144"/>
      <c r="P24" s="145"/>
      <c r="Q24" s="144"/>
      <c r="R24" s="145"/>
      <c r="S24" s="139" t="s">
        <v>72</v>
      </c>
      <c r="T24" s="142">
        <f>L24+N24+P24+R24</f>
        <v>31641892</v>
      </c>
      <c r="U24" s="139" t="s">
        <v>72</v>
      </c>
      <c r="V24" s="146">
        <f>H24+T24</f>
        <v>31641892</v>
      </c>
      <c r="W24" s="125" t="s">
        <v>73</v>
      </c>
      <c r="X24" s="147">
        <f>V24/F24*100%</f>
        <v>7.9104729999999998E-2</v>
      </c>
      <c r="Y24" s="148"/>
    </row>
    <row r="25" spans="1:26" s="2" customFormat="1" ht="95.25" customHeight="1" x14ac:dyDescent="0.25">
      <c r="A25" s="149"/>
      <c r="B25" s="150"/>
      <c r="C25" s="137" t="s">
        <v>74</v>
      </c>
      <c r="D25" s="138" t="s">
        <v>75</v>
      </c>
      <c r="E25" s="139" t="s">
        <v>76</v>
      </c>
      <c r="F25" s="140">
        <v>400000000</v>
      </c>
      <c r="G25" s="141"/>
      <c r="H25" s="142"/>
      <c r="I25" s="139" t="s">
        <v>76</v>
      </c>
      <c r="J25" s="140">
        <v>71682950</v>
      </c>
      <c r="K25" s="151" t="s">
        <v>77</v>
      </c>
      <c r="L25" s="140">
        <v>22407650</v>
      </c>
      <c r="M25" s="151" t="s">
        <v>77</v>
      </c>
      <c r="N25" s="143">
        <v>17171774</v>
      </c>
      <c r="O25" s="144"/>
      <c r="P25" s="145"/>
      <c r="Q25" s="144"/>
      <c r="R25" s="145"/>
      <c r="S25" s="151" t="s">
        <v>78</v>
      </c>
      <c r="T25" s="142">
        <f>SUM(L25+N25+P25+R25)</f>
        <v>39579424</v>
      </c>
      <c r="U25" s="151" t="s">
        <v>78</v>
      </c>
      <c r="V25" s="146">
        <f>SUM(T25+H25)</f>
        <v>39579424</v>
      </c>
      <c r="W25" s="151" t="s">
        <v>79</v>
      </c>
      <c r="X25" s="147">
        <f>V25/F25</f>
        <v>9.8948560000000005E-2</v>
      </c>
      <c r="Y25" s="152"/>
    </row>
    <row r="26" spans="1:26" s="2" customFormat="1" ht="29.25" customHeight="1" x14ac:dyDescent="0.25">
      <c r="A26" s="40"/>
      <c r="B26" s="62"/>
      <c r="C26" s="153"/>
      <c r="D26" s="153"/>
      <c r="E26" s="154"/>
      <c r="F26" s="155">
        <f>SUM(F23:F25)</f>
        <v>19700000000</v>
      </c>
      <c r="G26" s="156"/>
      <c r="H26" s="157"/>
      <c r="I26" s="156"/>
      <c r="J26" s="155">
        <f>SUM(J23+J24+J25)</f>
        <v>7277477298</v>
      </c>
      <c r="K26" s="158"/>
      <c r="L26" s="155">
        <f>SUM(L23+L24+L25)</f>
        <v>3887866875</v>
      </c>
      <c r="M26" s="144"/>
      <c r="N26" s="159">
        <f>SUM(N23+N24+N25)</f>
        <v>46391960</v>
      </c>
      <c r="O26" s="144"/>
      <c r="P26" s="144"/>
      <c r="Q26" s="144"/>
      <c r="R26" s="144"/>
      <c r="S26" s="160"/>
      <c r="U26" s="161"/>
      <c r="V26" s="162">
        <f>SUM(V23+V24+V25)</f>
        <v>3934258835</v>
      </c>
      <c r="W26" s="161"/>
      <c r="X26" s="161"/>
      <c r="Y26" s="163"/>
    </row>
    <row r="27" spans="1:26" s="2" customFormat="1" ht="20.100000000000001" customHeight="1" x14ac:dyDescent="0.25">
      <c r="A27" s="103" t="s">
        <v>80</v>
      </c>
      <c r="B27" s="164"/>
      <c r="C27" s="164"/>
      <c r="D27" s="164"/>
      <c r="E27" s="164"/>
      <c r="F27" s="164"/>
      <c r="G27" s="164"/>
      <c r="H27" s="164"/>
      <c r="I27" s="164"/>
      <c r="J27" s="164"/>
      <c r="K27" s="164"/>
      <c r="L27" s="164"/>
      <c r="M27" s="164"/>
      <c r="N27" s="164"/>
      <c r="O27" s="164"/>
      <c r="P27" s="164"/>
      <c r="Q27" s="164"/>
      <c r="R27" s="165"/>
      <c r="S27" s="166">
        <f>T27/J26*100%</f>
        <v>0.54060750365806221</v>
      </c>
      <c r="T27" s="167">
        <f>SUM(T23+T24+T25)</f>
        <v>3934258835</v>
      </c>
      <c r="U27" s="168">
        <f>SUM(U23:U25)</f>
        <v>0</v>
      </c>
      <c r="V27" s="169"/>
      <c r="W27" s="170"/>
      <c r="X27" s="171">
        <f>V26/F26*100%</f>
        <v>0.19970857030456854</v>
      </c>
      <c r="Y27" s="172"/>
    </row>
    <row r="28" spans="1:26" s="2" customFormat="1" ht="20.100000000000001" customHeight="1" x14ac:dyDescent="0.25">
      <c r="A28" s="103" t="s">
        <v>54</v>
      </c>
      <c r="B28" s="164"/>
      <c r="C28" s="164"/>
      <c r="D28" s="164"/>
      <c r="E28" s="164"/>
      <c r="F28" s="164"/>
      <c r="G28" s="164"/>
      <c r="H28" s="164"/>
      <c r="I28" s="164"/>
      <c r="J28" s="164"/>
      <c r="K28" s="164"/>
      <c r="L28" s="164"/>
      <c r="M28" s="164"/>
      <c r="N28" s="164"/>
      <c r="O28" s="164"/>
      <c r="P28" s="164"/>
      <c r="Q28" s="164"/>
      <c r="R28" s="165"/>
      <c r="S28" s="173"/>
      <c r="T28" s="174"/>
      <c r="U28" s="175"/>
      <c r="V28" s="175"/>
      <c r="W28" s="175"/>
      <c r="X28" s="175"/>
      <c r="Y28" s="176"/>
    </row>
    <row r="29" spans="1:26" s="189" customFormat="1" ht="114.75" customHeight="1" x14ac:dyDescent="0.25">
      <c r="A29" s="40">
        <v>1</v>
      </c>
      <c r="B29" s="88" t="s">
        <v>81</v>
      </c>
      <c r="C29" s="177" t="s">
        <v>82</v>
      </c>
      <c r="D29" s="88" t="s">
        <v>83</v>
      </c>
      <c r="E29" s="60"/>
      <c r="F29" s="178">
        <f>F30</f>
        <v>4193395200</v>
      </c>
      <c r="G29" s="179"/>
      <c r="H29" s="180"/>
      <c r="I29" s="181"/>
      <c r="J29" s="180">
        <f>J30</f>
        <v>438758700</v>
      </c>
      <c r="K29" s="182"/>
      <c r="L29" s="180">
        <f>L30</f>
        <v>64589500</v>
      </c>
      <c r="M29" s="183"/>
      <c r="N29" s="184">
        <f>N30</f>
        <v>57344800</v>
      </c>
      <c r="O29" s="183"/>
      <c r="P29" s="185"/>
      <c r="Q29" s="183"/>
      <c r="R29" s="185"/>
      <c r="S29" s="182"/>
      <c r="T29" s="184">
        <f>T30</f>
        <v>121934300</v>
      </c>
      <c r="U29" s="182"/>
      <c r="V29" s="180"/>
      <c r="W29" s="186"/>
      <c r="X29" s="187"/>
      <c r="Y29" s="188" t="s">
        <v>84</v>
      </c>
    </row>
    <row r="30" spans="1:26" s="189" customFormat="1" ht="29.25" customHeight="1" x14ac:dyDescent="0.25">
      <c r="A30" s="190"/>
      <c r="B30" s="191"/>
      <c r="C30" s="192" t="s">
        <v>85</v>
      </c>
      <c r="D30" s="193" t="s">
        <v>86</v>
      </c>
      <c r="E30" s="194">
        <v>0.8</v>
      </c>
      <c r="F30" s="195">
        <f>F32+F36+F38</f>
        <v>4193395200</v>
      </c>
      <c r="G30" s="196"/>
      <c r="H30" s="197"/>
      <c r="I30" s="194">
        <v>0.8</v>
      </c>
      <c r="J30" s="198">
        <f>J32+J36+J38</f>
        <v>438758700</v>
      </c>
      <c r="K30" s="194">
        <v>0.21</v>
      </c>
      <c r="L30" s="199">
        <f>L32+L36+L38</f>
        <v>64589500</v>
      </c>
      <c r="M30" s="200">
        <v>0.4</v>
      </c>
      <c r="N30" s="201">
        <f>N32+N36+N38</f>
        <v>57344800</v>
      </c>
      <c r="O30" s="202"/>
      <c r="P30" s="203"/>
      <c r="Q30" s="204"/>
      <c r="R30" s="205"/>
      <c r="S30" s="206">
        <f>K30+M30+O30+Q30</f>
        <v>0.61</v>
      </c>
      <c r="T30" s="207">
        <f>SUM(L30+N30+P30+R30)</f>
        <v>121934300</v>
      </c>
      <c r="U30" s="206">
        <f>G30+S30</f>
        <v>0.61</v>
      </c>
      <c r="V30" s="208">
        <f>H30+T30</f>
        <v>121934300</v>
      </c>
      <c r="W30" s="209">
        <f>61/80*100%</f>
        <v>0.76249999999999996</v>
      </c>
      <c r="X30" s="210">
        <f>SUM(V30/F30)*100%</f>
        <v>2.9077702955352263E-2</v>
      </c>
      <c r="Y30" s="211"/>
    </row>
    <row r="31" spans="1:26" s="189" customFormat="1" ht="82.5" customHeight="1" x14ac:dyDescent="0.25">
      <c r="A31" s="212"/>
      <c r="B31" s="213"/>
      <c r="C31" s="214"/>
      <c r="D31" s="215"/>
      <c r="E31" s="216"/>
      <c r="F31" s="217"/>
      <c r="G31" s="218"/>
      <c r="H31" s="219"/>
      <c r="I31" s="216"/>
      <c r="J31" s="220"/>
      <c r="K31" s="216"/>
      <c r="L31" s="221"/>
      <c r="M31" s="222"/>
      <c r="N31" s="223"/>
      <c r="O31" s="222"/>
      <c r="P31" s="224"/>
      <c r="Q31" s="225"/>
      <c r="R31" s="226"/>
      <c r="S31" s="216"/>
      <c r="T31" s="227"/>
      <c r="U31" s="228"/>
      <c r="V31" s="229"/>
      <c r="W31" s="230"/>
      <c r="X31" s="231"/>
      <c r="Y31" s="232"/>
    </row>
    <row r="32" spans="1:26" s="189" customFormat="1" ht="109.5" customHeight="1" x14ac:dyDescent="0.25">
      <c r="A32" s="233"/>
      <c r="B32" s="191"/>
      <c r="C32" s="234" t="s">
        <v>87</v>
      </c>
      <c r="D32" s="235" t="s">
        <v>88</v>
      </c>
      <c r="E32" s="206" t="s">
        <v>89</v>
      </c>
      <c r="F32" s="236">
        <v>1402619600</v>
      </c>
      <c r="G32" s="206"/>
      <c r="H32" s="199"/>
      <c r="I32" s="206" t="s">
        <v>90</v>
      </c>
      <c r="J32" s="237">
        <v>85739600</v>
      </c>
      <c r="K32" s="238" t="s">
        <v>33</v>
      </c>
      <c r="L32" s="239">
        <v>23160800</v>
      </c>
      <c r="M32" s="216" t="s">
        <v>91</v>
      </c>
      <c r="N32" s="240">
        <v>13452200</v>
      </c>
      <c r="O32" s="202"/>
      <c r="P32" s="205"/>
      <c r="Q32" s="204"/>
      <c r="R32" s="205"/>
      <c r="S32" s="216" t="s">
        <v>91</v>
      </c>
      <c r="T32" s="241">
        <f>L32+N32+P32+R32</f>
        <v>36613000</v>
      </c>
      <c r="U32" s="216" t="s">
        <v>91</v>
      </c>
      <c r="V32" s="242">
        <f>H32+T32</f>
        <v>36613000</v>
      </c>
      <c r="W32" s="243">
        <f>1/18*100%</f>
        <v>5.5555555555555552E-2</v>
      </c>
      <c r="X32" s="244">
        <f>SUM(V32/F32)*100%</f>
        <v>2.6103299854073052E-2</v>
      </c>
      <c r="Y32" s="211"/>
    </row>
    <row r="33" spans="1:27" s="189" customFormat="1" ht="71.25" customHeight="1" x14ac:dyDescent="0.25">
      <c r="A33" s="245"/>
      <c r="B33" s="246"/>
      <c r="C33" s="247"/>
      <c r="D33" s="248" t="s">
        <v>92</v>
      </c>
      <c r="E33" s="249" t="s">
        <v>93</v>
      </c>
      <c r="F33" s="250"/>
      <c r="G33" s="249"/>
      <c r="H33" s="221"/>
      <c r="I33" s="249" t="s">
        <v>90</v>
      </c>
      <c r="J33" s="251"/>
      <c r="K33" s="252" t="s">
        <v>33</v>
      </c>
      <c r="L33" s="253"/>
      <c r="M33" s="216" t="s">
        <v>91</v>
      </c>
      <c r="N33" s="254"/>
      <c r="O33" s="255"/>
      <c r="P33" s="256"/>
      <c r="Q33" s="257"/>
      <c r="R33" s="256"/>
      <c r="S33" s="216" t="s">
        <v>91</v>
      </c>
      <c r="T33" s="258"/>
      <c r="U33" s="216" t="s">
        <v>91</v>
      </c>
      <c r="V33" s="259"/>
      <c r="W33" s="260">
        <f>1/18*100%</f>
        <v>5.5555555555555552E-2</v>
      </c>
      <c r="X33" s="261"/>
      <c r="Y33" s="262"/>
    </row>
    <row r="34" spans="1:27" s="189" customFormat="1" ht="63" customHeight="1" x14ac:dyDescent="0.25">
      <c r="A34" s="263"/>
      <c r="B34" s="246"/>
      <c r="C34" s="247"/>
      <c r="D34" s="264" t="s">
        <v>94</v>
      </c>
      <c r="E34" s="249" t="s">
        <v>95</v>
      </c>
      <c r="F34" s="265"/>
      <c r="G34" s="249"/>
      <c r="H34" s="221"/>
      <c r="I34" s="249" t="s">
        <v>96</v>
      </c>
      <c r="J34" s="266"/>
      <c r="K34" s="249" t="s">
        <v>97</v>
      </c>
      <c r="L34" s="267"/>
      <c r="M34" s="216" t="s">
        <v>91</v>
      </c>
      <c r="N34" s="254"/>
      <c r="O34" s="255"/>
      <c r="P34" s="256"/>
      <c r="Q34" s="257"/>
      <c r="R34" s="256"/>
      <c r="S34" s="249" t="s">
        <v>98</v>
      </c>
      <c r="T34" s="268"/>
      <c r="U34" s="249" t="s">
        <v>98</v>
      </c>
      <c r="V34" s="269"/>
      <c r="W34" s="260">
        <f>2/24*100%</f>
        <v>8.3333333333333329E-2</v>
      </c>
      <c r="X34" s="270"/>
      <c r="Y34" s="262"/>
    </row>
    <row r="35" spans="1:27" s="189" customFormat="1" ht="113.25" customHeight="1" thickBot="1" x14ac:dyDescent="0.3">
      <c r="A35" s="271"/>
      <c r="B35" s="272"/>
      <c r="C35" s="273"/>
      <c r="D35" s="248" t="s">
        <v>99</v>
      </c>
      <c r="E35" s="216" t="s">
        <v>89</v>
      </c>
      <c r="F35" s="274"/>
      <c r="G35" s="216"/>
      <c r="H35" s="221"/>
      <c r="I35" s="216" t="s">
        <v>90</v>
      </c>
      <c r="J35" s="275"/>
      <c r="K35" s="216" t="s">
        <v>97</v>
      </c>
      <c r="L35" s="276"/>
      <c r="M35" s="216"/>
      <c r="N35" s="277"/>
      <c r="O35" s="222"/>
      <c r="P35" s="226"/>
      <c r="Q35" s="225"/>
      <c r="R35" s="226"/>
      <c r="S35" s="216" t="s">
        <v>97</v>
      </c>
      <c r="T35" s="278"/>
      <c r="U35" s="216" t="s">
        <v>97</v>
      </c>
      <c r="V35" s="279"/>
      <c r="W35" s="280">
        <f>1/18*100%</f>
        <v>5.5555555555555552E-2</v>
      </c>
      <c r="X35" s="281"/>
      <c r="Y35" s="232"/>
    </row>
    <row r="36" spans="1:27" s="189" customFormat="1" ht="92.25" customHeight="1" x14ac:dyDescent="0.25">
      <c r="A36" s="282"/>
      <c r="B36" s="283"/>
      <c r="C36" s="284" t="s">
        <v>100</v>
      </c>
      <c r="D36" s="235" t="s">
        <v>101</v>
      </c>
      <c r="E36" s="206" t="s">
        <v>102</v>
      </c>
      <c r="F36" s="285">
        <v>1607758100</v>
      </c>
      <c r="G36" s="206"/>
      <c r="H36" s="199"/>
      <c r="I36" s="206" t="s">
        <v>98</v>
      </c>
      <c r="J36" s="199">
        <v>285416600</v>
      </c>
      <c r="K36" s="238" t="s">
        <v>33</v>
      </c>
      <c r="L36" s="286">
        <v>22106200</v>
      </c>
      <c r="M36" s="216" t="s">
        <v>91</v>
      </c>
      <c r="N36" s="286">
        <v>19247600</v>
      </c>
      <c r="O36" s="204"/>
      <c r="P36" s="205"/>
      <c r="Q36" s="204"/>
      <c r="R36" s="205"/>
      <c r="S36" s="216" t="s">
        <v>91</v>
      </c>
      <c r="T36" s="207">
        <f>SUM(L36+N36+P36+R36)</f>
        <v>41353800</v>
      </c>
      <c r="U36" s="216" t="s">
        <v>91</v>
      </c>
      <c r="V36" s="208">
        <f>T36+H36</f>
        <v>41353800</v>
      </c>
      <c r="W36" s="243">
        <f>1/12*100%</f>
        <v>8.3333333333333329E-2</v>
      </c>
      <c r="X36" s="287">
        <f>SUM(V36/F36)*100%</f>
        <v>2.5721406721570864E-2</v>
      </c>
      <c r="Y36" s="211"/>
    </row>
    <row r="37" spans="1:27" s="189" customFormat="1" ht="108" customHeight="1" x14ac:dyDescent="0.25">
      <c r="A37" s="212"/>
      <c r="B37" s="213"/>
      <c r="C37" s="214"/>
      <c r="D37" s="288" t="s">
        <v>103</v>
      </c>
      <c r="E37" s="216" t="s">
        <v>89</v>
      </c>
      <c r="F37" s="289"/>
      <c r="G37" s="216"/>
      <c r="H37" s="221"/>
      <c r="I37" s="216" t="s">
        <v>104</v>
      </c>
      <c r="J37" s="221"/>
      <c r="K37" s="216" t="s">
        <v>91</v>
      </c>
      <c r="L37" s="290"/>
      <c r="M37" s="216"/>
      <c r="N37" s="290"/>
      <c r="O37" s="225"/>
      <c r="P37" s="226"/>
      <c r="Q37" s="225"/>
      <c r="R37" s="226"/>
      <c r="S37" s="216" t="s">
        <v>91</v>
      </c>
      <c r="T37" s="227"/>
      <c r="U37" s="216" t="s">
        <v>91</v>
      </c>
      <c r="V37" s="229"/>
      <c r="W37" s="243">
        <f>1/18*100%</f>
        <v>5.5555555555555552E-2</v>
      </c>
      <c r="X37" s="291"/>
      <c r="Y37" s="232"/>
    </row>
    <row r="38" spans="1:27" s="189" customFormat="1" ht="83.25" customHeight="1" x14ac:dyDescent="0.25">
      <c r="A38" s="190"/>
      <c r="B38" s="191"/>
      <c r="C38" s="192" t="s">
        <v>105</v>
      </c>
      <c r="D38" s="292" t="s">
        <v>106</v>
      </c>
      <c r="E38" s="206" t="s">
        <v>89</v>
      </c>
      <c r="F38" s="285">
        <v>1183017500</v>
      </c>
      <c r="G38" s="206"/>
      <c r="H38" s="199"/>
      <c r="I38" s="206" t="s">
        <v>90</v>
      </c>
      <c r="J38" s="199">
        <v>67602500</v>
      </c>
      <c r="K38" s="238" t="s">
        <v>33</v>
      </c>
      <c r="L38" s="286">
        <v>19322500</v>
      </c>
      <c r="M38" s="216" t="s">
        <v>91</v>
      </c>
      <c r="N38" s="293">
        <v>24645000</v>
      </c>
      <c r="O38" s="204"/>
      <c r="P38" s="205"/>
      <c r="Q38" s="204"/>
      <c r="R38" s="205"/>
      <c r="S38" s="216" t="s">
        <v>91</v>
      </c>
      <c r="T38" s="207">
        <f>SUM(L38+N38+P38+R38)</f>
        <v>43967500</v>
      </c>
      <c r="U38" s="216" t="s">
        <v>91</v>
      </c>
      <c r="V38" s="294">
        <f>SUM(H38+T38)</f>
        <v>43967500</v>
      </c>
      <c r="W38" s="243">
        <f>1/18*100%</f>
        <v>5.5555555555555552E-2</v>
      </c>
      <c r="X38" s="295">
        <f>V38/F38*100%</f>
        <v>3.7165553341349557E-2</v>
      </c>
      <c r="Y38" s="296"/>
      <c r="AA38" s="297"/>
    </row>
    <row r="39" spans="1:27" s="189" customFormat="1" ht="72" customHeight="1" x14ac:dyDescent="0.25">
      <c r="A39" s="212"/>
      <c r="B39" s="213"/>
      <c r="C39" s="214"/>
      <c r="D39" s="298" t="s">
        <v>107</v>
      </c>
      <c r="E39" s="216" t="s">
        <v>102</v>
      </c>
      <c r="F39" s="289"/>
      <c r="G39" s="216"/>
      <c r="H39" s="221"/>
      <c r="I39" s="216" t="s">
        <v>108</v>
      </c>
      <c r="J39" s="221"/>
      <c r="K39" s="216" t="s">
        <v>91</v>
      </c>
      <c r="L39" s="290"/>
      <c r="M39" s="216"/>
      <c r="N39" s="299"/>
      <c r="O39" s="300"/>
      <c r="P39" s="301"/>
      <c r="Q39" s="300"/>
      <c r="R39" s="301"/>
      <c r="S39" s="228" t="s">
        <v>91</v>
      </c>
      <c r="T39" s="302"/>
      <c r="U39" s="228" t="s">
        <v>91</v>
      </c>
      <c r="V39" s="303"/>
      <c r="W39" s="280">
        <f>1/12*100%</f>
        <v>8.3333333333333329E-2</v>
      </c>
      <c r="X39" s="304"/>
      <c r="Y39" s="232"/>
    </row>
    <row r="40" spans="1:27" s="189" customFormat="1" ht="29.25" customHeight="1" x14ac:dyDescent="0.25">
      <c r="A40" s="305"/>
      <c r="B40" s="306"/>
      <c r="C40" s="307"/>
      <c r="D40" s="306"/>
      <c r="E40" s="306"/>
      <c r="F40" s="162">
        <f>SUM(F32:F39)</f>
        <v>4193395200</v>
      </c>
      <c r="G40" s="306"/>
      <c r="H40" s="308"/>
      <c r="I40" s="306"/>
      <c r="J40" s="308">
        <f>SUM(J32:J39)</f>
        <v>438758700</v>
      </c>
      <c r="K40" s="309">
        <f>SUM(K29:K39)/8</f>
        <v>2.6249999999999999E-2</v>
      </c>
      <c r="L40" s="308">
        <f>SUM(L32:L39)</f>
        <v>64589500</v>
      </c>
      <c r="M40" s="310"/>
      <c r="N40" s="311">
        <f>SUM(N32+N36+N38)</f>
        <v>57344800</v>
      </c>
      <c r="O40" s="312"/>
      <c r="P40" s="311"/>
      <c r="Q40" s="312"/>
      <c r="R40" s="311"/>
      <c r="S40" s="313"/>
      <c r="T40" s="314"/>
      <c r="U40" s="315"/>
      <c r="V40" s="316">
        <f>SUM(V32:V39)</f>
        <v>121934300</v>
      </c>
      <c r="W40" s="317"/>
      <c r="X40" s="101">
        <f>V40/F40</f>
        <v>2.9077702955352263E-2</v>
      </c>
      <c r="Y40" s="102"/>
    </row>
    <row r="41" spans="1:27" s="189" customFormat="1" ht="20.100000000000001" customHeight="1" x14ac:dyDescent="0.25">
      <c r="A41" s="318" t="s">
        <v>109</v>
      </c>
      <c r="B41" s="319"/>
      <c r="C41" s="319"/>
      <c r="D41" s="319"/>
      <c r="E41" s="319"/>
      <c r="F41" s="319"/>
      <c r="G41" s="319"/>
      <c r="H41" s="319"/>
      <c r="I41" s="319"/>
      <c r="J41" s="319"/>
      <c r="K41" s="319"/>
      <c r="L41" s="319"/>
      <c r="M41" s="319"/>
      <c r="N41" s="319"/>
      <c r="O41" s="319"/>
      <c r="P41" s="319"/>
      <c r="Q41" s="319"/>
      <c r="R41" s="320"/>
      <c r="S41" s="321">
        <f>T41/J40</f>
        <v>0.27790742383000039</v>
      </c>
      <c r="T41" s="322">
        <f>SUM(T32:T39)</f>
        <v>121934300</v>
      </c>
      <c r="U41" s="323"/>
      <c r="Y41" s="108"/>
    </row>
    <row r="42" spans="1:27" s="189" customFormat="1" ht="20.100000000000001" customHeight="1" x14ac:dyDescent="0.25">
      <c r="A42" s="103" t="s">
        <v>54</v>
      </c>
      <c r="B42" s="164"/>
      <c r="C42" s="164"/>
      <c r="D42" s="164"/>
      <c r="E42" s="164"/>
      <c r="F42" s="164"/>
      <c r="G42" s="164"/>
      <c r="H42" s="164"/>
      <c r="I42" s="164"/>
      <c r="J42" s="164"/>
      <c r="K42" s="164"/>
      <c r="L42" s="164"/>
      <c r="M42" s="164"/>
      <c r="N42" s="164"/>
      <c r="O42" s="164"/>
      <c r="P42" s="164"/>
      <c r="Q42" s="164"/>
      <c r="R42" s="165"/>
      <c r="S42" s="173"/>
      <c r="T42" s="174"/>
      <c r="U42" s="324"/>
      <c r="V42" s="325"/>
      <c r="W42" s="325"/>
      <c r="X42" s="325"/>
      <c r="Y42" s="108"/>
    </row>
    <row r="43" spans="1:27" s="2" customFormat="1" ht="51" customHeight="1" x14ac:dyDescent="0.25">
      <c r="A43" s="326">
        <v>1</v>
      </c>
      <c r="B43" s="193" t="s">
        <v>110</v>
      </c>
      <c r="C43" s="327" t="s">
        <v>111</v>
      </c>
      <c r="D43" s="153"/>
      <c r="E43" s="328"/>
      <c r="F43" s="329"/>
      <c r="G43" s="328"/>
      <c r="H43" s="329"/>
      <c r="I43" s="328"/>
      <c r="J43" s="330"/>
      <c r="K43" s="331"/>
      <c r="L43" s="330"/>
      <c r="M43" s="332"/>
      <c r="N43" s="333"/>
      <c r="O43" s="332"/>
      <c r="P43" s="333"/>
      <c r="Q43" s="332"/>
      <c r="R43" s="333"/>
      <c r="S43" s="334"/>
      <c r="T43" s="330"/>
      <c r="U43" s="334"/>
      <c r="V43" s="330"/>
      <c r="W43" s="334"/>
      <c r="X43" s="335"/>
      <c r="Y43" s="336" t="s">
        <v>112</v>
      </c>
    </row>
    <row r="44" spans="1:27" s="2" customFormat="1" ht="37.5" customHeight="1" x14ac:dyDescent="0.25">
      <c r="A44" s="326"/>
      <c r="B44" s="337"/>
      <c r="C44" s="338" t="s">
        <v>113</v>
      </c>
      <c r="D44" s="153" t="s">
        <v>114</v>
      </c>
      <c r="E44" s="328" t="s">
        <v>115</v>
      </c>
      <c r="F44" s="339">
        <v>495000000</v>
      </c>
      <c r="G44" s="328"/>
      <c r="H44" s="340"/>
      <c r="I44" s="341" t="s">
        <v>115</v>
      </c>
      <c r="J44" s="342">
        <v>296879780</v>
      </c>
      <c r="K44" s="343"/>
      <c r="L44" s="294"/>
      <c r="M44" s="84">
        <v>34.29</v>
      </c>
      <c r="N44" s="293">
        <v>102241800</v>
      </c>
      <c r="O44" s="332"/>
      <c r="P44" s="293"/>
      <c r="Q44" s="332"/>
      <c r="R44" s="293"/>
      <c r="S44" s="344">
        <f>K44+M44+O44+Q44</f>
        <v>34.29</v>
      </c>
      <c r="T44" s="294">
        <f>L44+N44+P44+R44</f>
        <v>102241800</v>
      </c>
      <c r="U44" s="344">
        <f>S44+G44</f>
        <v>34.29</v>
      </c>
      <c r="V44" s="293">
        <f>H44+T44</f>
        <v>102241800</v>
      </c>
      <c r="W44" s="334"/>
      <c r="X44" s="295">
        <f>V44/F44*100%</f>
        <v>0.2065490909090909</v>
      </c>
      <c r="Y44" s="345"/>
    </row>
    <row r="45" spans="1:27" s="2" customFormat="1" ht="33.75" customHeight="1" x14ac:dyDescent="0.25">
      <c r="A45" s="326"/>
      <c r="B45" s="346"/>
      <c r="C45" s="347"/>
      <c r="D45" s="153" t="s">
        <v>116</v>
      </c>
      <c r="E45" s="328" t="s">
        <v>117</v>
      </c>
      <c r="F45" s="339"/>
      <c r="G45" s="328"/>
      <c r="H45" s="340"/>
      <c r="I45" s="328" t="s">
        <v>117</v>
      </c>
      <c r="J45" s="342"/>
      <c r="K45" s="331"/>
      <c r="L45" s="348"/>
      <c r="M45" s="332"/>
      <c r="N45" s="349"/>
      <c r="O45" s="332"/>
      <c r="P45" s="349"/>
      <c r="Q45" s="332"/>
      <c r="R45" s="349"/>
      <c r="S45" s="334"/>
      <c r="T45" s="348"/>
      <c r="U45" s="334"/>
      <c r="V45" s="349"/>
      <c r="W45" s="334"/>
      <c r="X45" s="350"/>
      <c r="Y45" s="345"/>
    </row>
    <row r="46" spans="1:27" s="2" customFormat="1" ht="69.75" customHeight="1" x14ac:dyDescent="0.25">
      <c r="A46" s="326"/>
      <c r="B46" s="346"/>
      <c r="C46" s="351"/>
      <c r="D46" s="153" t="s">
        <v>118</v>
      </c>
      <c r="E46" s="352" t="s">
        <v>119</v>
      </c>
      <c r="F46" s="339"/>
      <c r="G46" s="352"/>
      <c r="H46" s="340"/>
      <c r="I46" s="352" t="s">
        <v>119</v>
      </c>
      <c r="J46" s="342"/>
      <c r="K46" s="353"/>
      <c r="L46" s="303"/>
      <c r="M46" s="354"/>
      <c r="N46" s="299"/>
      <c r="O46" s="354"/>
      <c r="P46" s="299"/>
      <c r="Q46" s="354"/>
      <c r="R46" s="299"/>
      <c r="S46" s="334"/>
      <c r="T46" s="303"/>
      <c r="U46" s="334"/>
      <c r="V46" s="299"/>
      <c r="W46" s="334"/>
      <c r="X46" s="304"/>
      <c r="Y46" s="355"/>
    </row>
    <row r="47" spans="1:27" s="2" customFormat="1" ht="66.75" customHeight="1" x14ac:dyDescent="0.25">
      <c r="A47" s="263"/>
      <c r="B47" s="193" t="s">
        <v>110</v>
      </c>
      <c r="C47" s="356" t="s">
        <v>120</v>
      </c>
      <c r="D47" s="357" t="s">
        <v>121</v>
      </c>
      <c r="E47" s="358">
        <v>1</v>
      </c>
      <c r="F47" s="359">
        <v>510500000</v>
      </c>
      <c r="G47" s="360"/>
      <c r="H47" s="361"/>
      <c r="I47" s="358">
        <v>1</v>
      </c>
      <c r="J47" s="294">
        <v>201711500</v>
      </c>
      <c r="K47" s="362"/>
      <c r="L47" s="363">
        <v>0</v>
      </c>
      <c r="M47" s="364">
        <v>16.3</v>
      </c>
      <c r="N47" s="293">
        <v>41274900</v>
      </c>
      <c r="O47" s="365"/>
      <c r="P47" s="366"/>
      <c r="Q47" s="365"/>
      <c r="R47" s="293"/>
      <c r="S47" s="367">
        <f>K47+M47+O47+Q47</f>
        <v>16.3</v>
      </c>
      <c r="T47" s="368">
        <f>L47+N47+P47+R47</f>
        <v>41274900</v>
      </c>
      <c r="U47" s="369">
        <f>S47+G47</f>
        <v>16.3</v>
      </c>
      <c r="V47" s="294">
        <f>H47+T47</f>
        <v>41274900</v>
      </c>
      <c r="W47" s="370"/>
      <c r="X47" s="371">
        <f>V47/F47*100%</f>
        <v>8.0851909892262486E-2</v>
      </c>
      <c r="Y47" s="355"/>
    </row>
    <row r="48" spans="1:27" s="2" customFormat="1" ht="46.5" customHeight="1" x14ac:dyDescent="0.25">
      <c r="A48" s="263"/>
      <c r="B48" s="372"/>
      <c r="C48" s="288"/>
      <c r="D48" s="373" t="s">
        <v>122</v>
      </c>
      <c r="E48" s="374" t="s">
        <v>123</v>
      </c>
      <c r="F48" s="375"/>
      <c r="G48" s="376"/>
      <c r="H48" s="377"/>
      <c r="I48" s="374" t="s">
        <v>123</v>
      </c>
      <c r="J48" s="303"/>
      <c r="K48" s="378"/>
      <c r="L48" s="379"/>
      <c r="M48" s="380"/>
      <c r="N48" s="299"/>
      <c r="O48" s="381"/>
      <c r="P48" s="278"/>
      <c r="Q48" s="381"/>
      <c r="R48" s="299"/>
      <c r="S48" s="382"/>
      <c r="T48" s="383"/>
      <c r="U48" s="382"/>
      <c r="V48" s="303"/>
      <c r="W48" s="382"/>
      <c r="X48" s="384"/>
      <c r="Y48" s="355"/>
    </row>
    <row r="49" spans="1:25" s="2" customFormat="1" ht="58.5" customHeight="1" x14ac:dyDescent="0.25">
      <c r="A49" s="263"/>
      <c r="B49" s="346"/>
      <c r="C49" s="385" t="s">
        <v>124</v>
      </c>
      <c r="D49" s="386" t="s">
        <v>125</v>
      </c>
      <c r="E49" s="358" t="s">
        <v>126</v>
      </c>
      <c r="F49" s="359">
        <v>490700000</v>
      </c>
      <c r="G49" s="360"/>
      <c r="H49" s="361"/>
      <c r="I49" s="358" t="s">
        <v>126</v>
      </c>
      <c r="J49" s="294">
        <v>209570415</v>
      </c>
      <c r="K49" s="362"/>
      <c r="L49" s="294">
        <v>0</v>
      </c>
      <c r="M49" s="365">
        <v>7.27</v>
      </c>
      <c r="N49" s="293">
        <v>24363400</v>
      </c>
      <c r="O49" s="365"/>
      <c r="P49" s="366"/>
      <c r="Q49" s="365"/>
      <c r="R49" s="293"/>
      <c r="S49" s="387">
        <f>K49+M49+O49+Q49</f>
        <v>7.27</v>
      </c>
      <c r="T49" s="294">
        <f>L49+N49+P49+R49</f>
        <v>24363400</v>
      </c>
      <c r="U49" s="370">
        <f>S49+G49</f>
        <v>7.27</v>
      </c>
      <c r="V49" s="368">
        <f>H49+T49</f>
        <v>24363400</v>
      </c>
      <c r="W49" s="370"/>
      <c r="X49" s="371">
        <f>V49/F49*100%</f>
        <v>4.9650295496229874E-2</v>
      </c>
      <c r="Y49" s="355"/>
    </row>
    <row r="50" spans="1:25" s="2" customFormat="1" ht="47.25" customHeight="1" x14ac:dyDescent="0.25">
      <c r="A50" s="245"/>
      <c r="B50" s="346"/>
      <c r="C50" s="385"/>
      <c r="D50" s="386" t="s">
        <v>127</v>
      </c>
      <c r="E50" s="388" t="s">
        <v>91</v>
      </c>
      <c r="F50" s="389"/>
      <c r="G50" s="388"/>
      <c r="H50" s="390"/>
      <c r="I50" s="388" t="s">
        <v>91</v>
      </c>
      <c r="J50" s="348"/>
      <c r="K50" s="391" t="s">
        <v>33</v>
      </c>
      <c r="L50" s="348"/>
      <c r="M50" s="392" t="s">
        <v>33</v>
      </c>
      <c r="N50" s="349"/>
      <c r="O50" s="392" t="s">
        <v>33</v>
      </c>
      <c r="P50" s="268"/>
      <c r="Q50" s="392" t="s">
        <v>33</v>
      </c>
      <c r="R50" s="349"/>
      <c r="S50" s="391" t="s">
        <v>33</v>
      </c>
      <c r="T50" s="348"/>
      <c r="U50" s="391" t="s">
        <v>33</v>
      </c>
      <c r="V50" s="393"/>
      <c r="W50" s="391" t="s">
        <v>33</v>
      </c>
      <c r="X50" s="394"/>
      <c r="Y50" s="395"/>
    </row>
    <row r="51" spans="1:25" s="2" customFormat="1" ht="47.25" customHeight="1" x14ac:dyDescent="0.25">
      <c r="A51" s="396"/>
      <c r="B51" s="288"/>
      <c r="C51" s="397"/>
      <c r="D51" s="398" t="s">
        <v>128</v>
      </c>
      <c r="E51" s="399" t="s">
        <v>123</v>
      </c>
      <c r="F51" s="375"/>
      <c r="G51" s="400"/>
      <c r="H51" s="401"/>
      <c r="I51" s="399" t="s">
        <v>123</v>
      </c>
      <c r="J51" s="303"/>
      <c r="K51" s="382"/>
      <c r="L51" s="303"/>
      <c r="M51" s="381"/>
      <c r="N51" s="299"/>
      <c r="O51" s="381"/>
      <c r="P51" s="278"/>
      <c r="Q51" s="381"/>
      <c r="R51" s="299"/>
      <c r="S51" s="382"/>
      <c r="T51" s="303"/>
      <c r="U51" s="382"/>
      <c r="V51" s="383"/>
      <c r="W51" s="382"/>
      <c r="X51" s="402"/>
      <c r="Y51" s="395"/>
    </row>
    <row r="52" spans="1:25" s="2" customFormat="1" ht="29.25" customHeight="1" x14ac:dyDescent="0.25">
      <c r="A52" s="86"/>
      <c r="B52" s="87"/>
      <c r="C52" s="88"/>
      <c r="D52" s="87"/>
      <c r="E52" s="87"/>
      <c r="F52" s="403">
        <f>F49+F47+F44</f>
        <v>1496200000</v>
      </c>
      <c r="G52" s="87"/>
      <c r="H52" s="403">
        <f>SUM(H43:H50)</f>
        <v>0</v>
      </c>
      <c r="I52" s="87"/>
      <c r="J52" s="90">
        <f>SUM(J44:J51)</f>
        <v>708161695</v>
      </c>
      <c r="K52" s="404"/>
      <c r="L52" s="90">
        <f>SUM(L44:L51)</f>
        <v>0</v>
      </c>
      <c r="M52" s="405"/>
      <c r="N52" s="94">
        <f>N44+N47+N49</f>
        <v>167880100</v>
      </c>
      <c r="O52" s="406"/>
      <c r="P52" s="94">
        <f>SUM(P43:P50)</f>
        <v>0</v>
      </c>
      <c r="Q52" s="405"/>
      <c r="R52" s="94">
        <f>R44+R47+R49</f>
        <v>0</v>
      </c>
      <c r="S52" s="407"/>
      <c r="T52" s="408">
        <f>SUM(T44+T47+T49)</f>
        <v>167880100</v>
      </c>
      <c r="U52" s="409">
        <f>U44+U47+U49/3</f>
        <v>53.013333333333335</v>
      </c>
      <c r="V52" s="410">
        <f>SUM(V44+V47+V49)</f>
        <v>167880100</v>
      </c>
      <c r="W52" s="411"/>
      <c r="X52" s="412">
        <f>V52/F52*100%</f>
        <v>0.11220431760459831</v>
      </c>
      <c r="Y52" s="413"/>
    </row>
    <row r="53" spans="1:25" s="2" customFormat="1" ht="20.100000000000001" customHeight="1" x14ac:dyDescent="0.25">
      <c r="A53" s="414" t="s">
        <v>129</v>
      </c>
      <c r="B53" s="415"/>
      <c r="C53" s="415"/>
      <c r="D53" s="415"/>
      <c r="E53" s="415"/>
      <c r="F53" s="415"/>
      <c r="G53" s="415"/>
      <c r="H53" s="415"/>
      <c r="I53" s="415"/>
      <c r="J53" s="415"/>
      <c r="K53" s="415"/>
      <c r="L53" s="415"/>
      <c r="M53" s="415"/>
      <c r="N53" s="415"/>
      <c r="O53" s="415"/>
      <c r="P53" s="415"/>
      <c r="Q53" s="415"/>
      <c r="R53" s="416"/>
      <c r="S53" s="417">
        <f>S44+S47+S49/3</f>
        <v>53.013333333333335</v>
      </c>
      <c r="T53" s="418"/>
      <c r="U53" s="324"/>
      <c r="V53" s="419"/>
      <c r="W53" s="420"/>
      <c r="X53" s="420"/>
      <c r="Y53" s="421"/>
    </row>
    <row r="54" spans="1:25" s="2" customFormat="1" ht="20.100000000000001" customHeight="1" x14ac:dyDescent="0.25">
      <c r="A54" s="414" t="s">
        <v>54</v>
      </c>
      <c r="B54" s="415"/>
      <c r="C54" s="415"/>
      <c r="D54" s="415"/>
      <c r="E54" s="415"/>
      <c r="F54" s="415"/>
      <c r="G54" s="415"/>
      <c r="H54" s="415"/>
      <c r="I54" s="415"/>
      <c r="J54" s="415"/>
      <c r="K54" s="415"/>
      <c r="L54" s="415"/>
      <c r="M54" s="415"/>
      <c r="N54" s="415"/>
      <c r="O54" s="415"/>
      <c r="P54" s="415"/>
      <c r="Q54" s="415"/>
      <c r="R54" s="416"/>
      <c r="S54" s="422"/>
      <c r="T54" s="423"/>
      <c r="U54" s="324"/>
      <c r="V54" s="420"/>
      <c r="W54" s="420"/>
      <c r="X54" s="420"/>
      <c r="Y54" s="421"/>
    </row>
    <row r="55" spans="1:25" s="2" customFormat="1" ht="48" customHeight="1" x14ac:dyDescent="0.25">
      <c r="A55" s="424"/>
      <c r="B55" s="370"/>
      <c r="C55" s="425" t="s">
        <v>130</v>
      </c>
      <c r="D55" s="426"/>
      <c r="E55" s="370"/>
      <c r="F55" s="370"/>
      <c r="G55" s="35"/>
      <c r="H55" s="427"/>
      <c r="I55" s="35"/>
      <c r="J55" s="35"/>
      <c r="K55" s="35"/>
      <c r="L55" s="35"/>
      <c r="M55" s="36"/>
      <c r="N55" s="36"/>
      <c r="O55" s="36"/>
      <c r="P55" s="36"/>
      <c r="Q55" s="36"/>
      <c r="R55" s="36"/>
      <c r="S55" s="35"/>
      <c r="T55" s="36"/>
      <c r="U55" s="35"/>
      <c r="V55" s="428"/>
      <c r="W55" s="35"/>
      <c r="X55" s="35"/>
      <c r="Y55" s="429"/>
    </row>
    <row r="56" spans="1:25" s="2" customFormat="1" ht="66" customHeight="1" x14ac:dyDescent="0.25">
      <c r="A56" s="40"/>
      <c r="B56" s="430"/>
      <c r="C56" s="431" t="s">
        <v>131</v>
      </c>
      <c r="D56" s="432"/>
      <c r="E56" s="430"/>
      <c r="F56" s="433"/>
      <c r="G56" s="430"/>
      <c r="H56" s="434"/>
      <c r="I56" s="430"/>
      <c r="J56" s="434"/>
      <c r="K56" s="435"/>
      <c r="L56" s="434"/>
      <c r="M56" s="436"/>
      <c r="N56" s="436"/>
      <c r="O56" s="437"/>
      <c r="P56" s="436"/>
      <c r="Q56" s="438"/>
      <c r="R56" s="437"/>
      <c r="S56" s="435"/>
      <c r="T56" s="439"/>
      <c r="U56" s="430"/>
      <c r="V56" s="146"/>
      <c r="W56" s="440"/>
      <c r="X56" s="441"/>
      <c r="Y56" s="55" t="s">
        <v>132</v>
      </c>
    </row>
    <row r="57" spans="1:25" s="2" customFormat="1" ht="51.75" customHeight="1" x14ac:dyDescent="0.25">
      <c r="A57" s="212"/>
      <c r="B57" s="442"/>
      <c r="C57" s="430" t="s">
        <v>133</v>
      </c>
      <c r="D57" s="443"/>
      <c r="E57" s="442"/>
      <c r="F57" s="444">
        <v>59706835340</v>
      </c>
      <c r="G57" s="442"/>
      <c r="H57" s="445"/>
      <c r="I57" s="442"/>
      <c r="J57" s="446">
        <v>7996638340</v>
      </c>
      <c r="K57" s="447"/>
      <c r="L57" s="448">
        <v>66415000</v>
      </c>
      <c r="M57" s="449"/>
      <c r="N57" s="450">
        <v>1185893710</v>
      </c>
      <c r="O57" s="451"/>
      <c r="P57" s="449"/>
      <c r="Q57" s="452"/>
      <c r="R57" s="451"/>
      <c r="S57" s="453"/>
      <c r="T57" s="454">
        <f>L57+N57+P57+R57</f>
        <v>1252308710</v>
      </c>
      <c r="U57" s="442"/>
      <c r="V57" s="455">
        <f>T57+H57</f>
        <v>1252308710</v>
      </c>
      <c r="W57" s="456"/>
      <c r="X57" s="457">
        <f>V57/F57*100%</f>
        <v>2.0974293862147275E-2</v>
      </c>
      <c r="Y57" s="458"/>
    </row>
    <row r="58" spans="1:25" s="2" customFormat="1" ht="76.5" customHeight="1" x14ac:dyDescent="0.25">
      <c r="A58" s="40">
        <v>1</v>
      </c>
      <c r="B58" s="234" t="s">
        <v>134</v>
      </c>
      <c r="D58" s="459" t="s">
        <v>135</v>
      </c>
      <c r="E58" s="233">
        <v>39</v>
      </c>
      <c r="F58" s="460" t="s">
        <v>33</v>
      </c>
      <c r="G58" s="461"/>
      <c r="H58" s="462" t="s">
        <v>33</v>
      </c>
      <c r="I58" s="233">
        <v>9</v>
      </c>
      <c r="J58" s="462" t="s">
        <v>33</v>
      </c>
      <c r="K58" s="463">
        <v>1</v>
      </c>
      <c r="L58" s="464" t="s">
        <v>33</v>
      </c>
      <c r="M58" s="465"/>
      <c r="N58" s="466" t="s">
        <v>33</v>
      </c>
      <c r="O58" s="467"/>
      <c r="P58" s="468"/>
      <c r="Q58" s="467"/>
      <c r="R58" s="468"/>
      <c r="S58" s="469">
        <f>K58+M58+O58+Q58</f>
        <v>1</v>
      </c>
      <c r="T58" s="470" t="s">
        <v>33</v>
      </c>
      <c r="U58" s="471">
        <f>S58+G58</f>
        <v>1</v>
      </c>
      <c r="V58" s="470" t="s">
        <v>33</v>
      </c>
      <c r="W58" s="472">
        <f>U58/E58*100%</f>
        <v>2.564102564102564E-2</v>
      </c>
      <c r="X58" s="470" t="s">
        <v>33</v>
      </c>
      <c r="Y58" s="102"/>
    </row>
    <row r="59" spans="1:25" s="2" customFormat="1" ht="42" customHeight="1" x14ac:dyDescent="0.25">
      <c r="A59" s="40">
        <v>2</v>
      </c>
      <c r="B59" s="70"/>
      <c r="C59" s="430"/>
      <c r="D59" s="430" t="s">
        <v>136</v>
      </c>
      <c r="E59" s="471">
        <v>30</v>
      </c>
      <c r="F59" s="473" t="s">
        <v>33</v>
      </c>
      <c r="G59" s="430"/>
      <c r="H59" s="474" t="s">
        <v>33</v>
      </c>
      <c r="I59" s="471">
        <v>5</v>
      </c>
      <c r="J59" s="474" t="s">
        <v>33</v>
      </c>
      <c r="K59" s="463">
        <v>1</v>
      </c>
      <c r="L59" s="474" t="s">
        <v>33</v>
      </c>
      <c r="M59" s="437">
        <v>1</v>
      </c>
      <c r="N59" s="437" t="s">
        <v>33</v>
      </c>
      <c r="O59" s="437"/>
      <c r="P59" s="475"/>
      <c r="Q59" s="438"/>
      <c r="R59" s="475"/>
      <c r="S59" s="469">
        <f>K59+M59+O59+Q59</f>
        <v>2</v>
      </c>
      <c r="T59" s="476"/>
      <c r="U59" s="471">
        <f>S59+G59</f>
        <v>2</v>
      </c>
      <c r="V59" s="477"/>
      <c r="W59" s="472">
        <f>U59/E59*100%</f>
        <v>6.6666666666666666E-2</v>
      </c>
      <c r="X59" s="470" t="s">
        <v>33</v>
      </c>
      <c r="Y59" s="102"/>
    </row>
    <row r="60" spans="1:25" s="2" customFormat="1" ht="63.75" customHeight="1" x14ac:dyDescent="0.25">
      <c r="A60" s="40">
        <v>3</v>
      </c>
      <c r="B60" s="430"/>
      <c r="C60" s="430"/>
      <c r="D60" s="430" t="s">
        <v>137</v>
      </c>
      <c r="E60" s="471">
        <v>156</v>
      </c>
      <c r="F60" s="473" t="s">
        <v>33</v>
      </c>
      <c r="G60" s="430"/>
      <c r="H60" s="474" t="s">
        <v>33</v>
      </c>
      <c r="I60" s="471">
        <v>26</v>
      </c>
      <c r="J60" s="474" t="s">
        <v>33</v>
      </c>
      <c r="K60" s="474" t="s">
        <v>33</v>
      </c>
      <c r="L60" s="474" t="s">
        <v>33</v>
      </c>
      <c r="M60" s="436" t="s">
        <v>33</v>
      </c>
      <c r="N60" s="437" t="s">
        <v>33</v>
      </c>
      <c r="O60" s="437"/>
      <c r="P60" s="475"/>
      <c r="Q60" s="438"/>
      <c r="R60" s="475"/>
      <c r="S60" s="469" t="s">
        <v>33</v>
      </c>
      <c r="T60" s="476" t="s">
        <v>33</v>
      </c>
      <c r="U60" s="478" t="s">
        <v>33</v>
      </c>
      <c r="V60" s="478" t="s">
        <v>33</v>
      </c>
      <c r="W60" s="479" t="s">
        <v>33</v>
      </c>
      <c r="X60" s="480" t="s">
        <v>33</v>
      </c>
      <c r="Y60" s="102"/>
    </row>
    <row r="61" spans="1:25" s="2" customFormat="1" ht="45" customHeight="1" x14ac:dyDescent="0.25">
      <c r="A61" s="40">
        <v>4</v>
      </c>
      <c r="B61" s="430"/>
      <c r="C61" s="430"/>
      <c r="D61" s="430" t="s">
        <v>138</v>
      </c>
      <c r="E61" s="471">
        <v>18</v>
      </c>
      <c r="F61" s="473" t="s">
        <v>33</v>
      </c>
      <c r="G61" s="430"/>
      <c r="H61" s="474" t="s">
        <v>33</v>
      </c>
      <c r="I61" s="471">
        <v>3</v>
      </c>
      <c r="J61" s="474" t="s">
        <v>33</v>
      </c>
      <c r="K61" s="474" t="s">
        <v>33</v>
      </c>
      <c r="L61" s="474" t="s">
        <v>33</v>
      </c>
      <c r="M61" s="436">
        <v>2</v>
      </c>
      <c r="N61" s="475"/>
      <c r="O61" s="438"/>
      <c r="P61" s="475"/>
      <c r="Q61" s="438"/>
      <c r="R61" s="475"/>
      <c r="S61" s="469">
        <v>2</v>
      </c>
      <c r="T61" s="476" t="s">
        <v>33</v>
      </c>
      <c r="U61" s="463">
        <v>2</v>
      </c>
      <c r="V61" s="478" t="s">
        <v>33</v>
      </c>
      <c r="W61" s="481">
        <f>U61/E61*100%</f>
        <v>0.1111111111111111</v>
      </c>
      <c r="X61" s="480" t="s">
        <v>33</v>
      </c>
      <c r="Y61" s="102"/>
    </row>
    <row r="62" spans="1:25" s="2" customFormat="1" ht="66" customHeight="1" x14ac:dyDescent="0.25">
      <c r="A62" s="40">
        <v>5</v>
      </c>
      <c r="B62" s="482" t="s">
        <v>139</v>
      </c>
      <c r="C62" s="482"/>
      <c r="D62" s="483" t="s">
        <v>140</v>
      </c>
      <c r="E62" s="455">
        <v>1653</v>
      </c>
      <c r="F62" s="460" t="s">
        <v>33</v>
      </c>
      <c r="G62" s="461"/>
      <c r="H62" s="462" t="s">
        <v>33</v>
      </c>
      <c r="I62" s="233">
        <v>653</v>
      </c>
      <c r="J62" s="462" t="s">
        <v>33</v>
      </c>
      <c r="K62" s="462"/>
      <c r="L62" s="462"/>
      <c r="M62" s="484">
        <v>150</v>
      </c>
      <c r="N62" s="468"/>
      <c r="O62" s="466"/>
      <c r="P62" s="468"/>
      <c r="Q62" s="467"/>
      <c r="R62" s="468"/>
      <c r="S62" s="469">
        <v>150</v>
      </c>
      <c r="T62" s="476" t="s">
        <v>33</v>
      </c>
      <c r="U62" s="478">
        <v>150</v>
      </c>
      <c r="V62" s="478" t="s">
        <v>33</v>
      </c>
      <c r="W62" s="481">
        <f>U62/E62*100%</f>
        <v>9.0744101633393831E-2</v>
      </c>
      <c r="X62" s="480" t="s">
        <v>33</v>
      </c>
      <c r="Y62" s="102"/>
    </row>
    <row r="63" spans="1:25" s="2" customFormat="1" ht="56.25" customHeight="1" x14ac:dyDescent="0.25">
      <c r="A63" s="40">
        <v>6</v>
      </c>
      <c r="B63" s="485" t="s">
        <v>141</v>
      </c>
      <c r="C63" s="430"/>
      <c r="D63" s="430" t="s">
        <v>142</v>
      </c>
      <c r="E63" s="471">
        <v>30</v>
      </c>
      <c r="F63" s="473" t="s">
        <v>33</v>
      </c>
      <c r="G63" s="430"/>
      <c r="H63" s="474" t="s">
        <v>33</v>
      </c>
      <c r="I63" s="471">
        <v>5</v>
      </c>
      <c r="J63" s="474" t="s">
        <v>33</v>
      </c>
      <c r="K63" s="463"/>
      <c r="L63" s="474" t="s">
        <v>33</v>
      </c>
      <c r="M63" s="436">
        <v>4</v>
      </c>
      <c r="N63" s="475"/>
      <c r="O63" s="437"/>
      <c r="P63" s="475"/>
      <c r="Q63" s="438"/>
      <c r="R63" s="475"/>
      <c r="S63" s="469">
        <v>4</v>
      </c>
      <c r="T63" s="476" t="s">
        <v>33</v>
      </c>
      <c r="U63" s="463">
        <v>4</v>
      </c>
      <c r="V63" s="478" t="s">
        <v>33</v>
      </c>
      <c r="W63" s="479"/>
      <c r="X63" s="480" t="s">
        <v>33</v>
      </c>
      <c r="Y63" s="102"/>
    </row>
    <row r="64" spans="1:25" s="2" customFormat="1" ht="58.5" customHeight="1" x14ac:dyDescent="0.25">
      <c r="A64" s="40">
        <v>7</v>
      </c>
      <c r="B64" s="430"/>
      <c r="C64" s="430"/>
      <c r="D64" s="430" t="s">
        <v>143</v>
      </c>
      <c r="E64" s="471">
        <v>12</v>
      </c>
      <c r="F64" s="473" t="s">
        <v>33</v>
      </c>
      <c r="G64" s="430"/>
      <c r="H64" s="474" t="s">
        <v>33</v>
      </c>
      <c r="I64" s="471">
        <v>2</v>
      </c>
      <c r="J64" s="474" t="s">
        <v>33</v>
      </c>
      <c r="K64" s="463"/>
      <c r="L64" s="474" t="s">
        <v>33</v>
      </c>
      <c r="M64" s="436"/>
      <c r="N64" s="475"/>
      <c r="O64" s="438"/>
      <c r="P64" s="475"/>
      <c r="Q64" s="438"/>
      <c r="R64" s="475"/>
      <c r="S64" s="469"/>
      <c r="T64" s="476" t="s">
        <v>33</v>
      </c>
      <c r="U64" s="478"/>
      <c r="V64" s="478" t="s">
        <v>33</v>
      </c>
      <c r="W64" s="479"/>
      <c r="X64" s="480" t="s">
        <v>33</v>
      </c>
      <c r="Y64" s="102"/>
    </row>
    <row r="65" spans="1:25" s="2" customFormat="1" ht="59.25" customHeight="1" x14ac:dyDescent="0.25">
      <c r="A65" s="212">
        <v>8</v>
      </c>
      <c r="B65" s="486" t="s">
        <v>144</v>
      </c>
      <c r="C65" s="486"/>
      <c r="D65" s="487" t="s">
        <v>145</v>
      </c>
      <c r="E65" s="396">
        <v>12</v>
      </c>
      <c r="F65" s="488" t="s">
        <v>33</v>
      </c>
      <c r="G65" s="489"/>
      <c r="H65" s="490" t="s">
        <v>33</v>
      </c>
      <c r="I65" s="396">
        <v>2</v>
      </c>
      <c r="J65" s="473" t="s">
        <v>33</v>
      </c>
      <c r="K65" s="491"/>
      <c r="L65" s="473" t="s">
        <v>33</v>
      </c>
      <c r="M65" s="492"/>
      <c r="N65" s="493"/>
      <c r="O65" s="494"/>
      <c r="P65" s="493"/>
      <c r="Q65" s="495"/>
      <c r="R65" s="493"/>
      <c r="S65" s="469"/>
      <c r="T65" s="476" t="s">
        <v>33</v>
      </c>
      <c r="U65" s="463"/>
      <c r="V65" s="478" t="s">
        <v>33</v>
      </c>
      <c r="W65" s="479"/>
      <c r="X65" s="480" t="s">
        <v>33</v>
      </c>
      <c r="Y65" s="102"/>
    </row>
    <row r="66" spans="1:25" s="2" customFormat="1" ht="88.5" customHeight="1" x14ac:dyDescent="0.25">
      <c r="A66" s="190">
        <v>9</v>
      </c>
      <c r="C66" s="496" t="s">
        <v>146</v>
      </c>
      <c r="D66" s="497"/>
      <c r="E66" s="233"/>
      <c r="F66" s="498">
        <v>22458429300</v>
      </c>
      <c r="G66" s="499"/>
      <c r="H66" s="500"/>
      <c r="I66" s="499"/>
      <c r="J66" s="446">
        <v>724273300</v>
      </c>
      <c r="K66" s="501"/>
      <c r="L66" s="448">
        <v>850000</v>
      </c>
      <c r="M66" s="465"/>
      <c r="N66" s="466">
        <v>54924800</v>
      </c>
      <c r="O66" s="466"/>
      <c r="P66" s="466"/>
      <c r="Q66" s="467"/>
      <c r="R66" s="466"/>
      <c r="S66" s="462"/>
      <c r="T66" s="454">
        <f>R66+P66+N66+L66</f>
        <v>55774800</v>
      </c>
      <c r="U66" s="502"/>
      <c r="V66" s="455">
        <f>T66+H66</f>
        <v>55774800</v>
      </c>
      <c r="W66" s="503"/>
      <c r="X66" s="504">
        <f>V66/F66</f>
        <v>2.4834684231456916E-3</v>
      </c>
      <c r="Y66" s="102"/>
    </row>
    <row r="67" spans="1:25" s="2" customFormat="1" ht="60" customHeight="1" x14ac:dyDescent="0.25">
      <c r="A67" s="505">
        <v>11</v>
      </c>
      <c r="B67" s="356" t="s">
        <v>147</v>
      </c>
      <c r="C67" s="506"/>
      <c r="D67" s="507" t="s">
        <v>148</v>
      </c>
      <c r="E67" s="154">
        <v>804</v>
      </c>
      <c r="F67" s="473" t="s">
        <v>33</v>
      </c>
      <c r="G67" s="471"/>
      <c r="H67" s="473"/>
      <c r="I67" s="471">
        <v>134</v>
      </c>
      <c r="J67" s="473" t="s">
        <v>33</v>
      </c>
      <c r="K67" s="491"/>
      <c r="L67" s="473"/>
      <c r="M67" s="436">
        <v>110</v>
      </c>
      <c r="N67" s="437"/>
      <c r="O67" s="437"/>
      <c r="P67" s="437"/>
      <c r="Q67" s="438"/>
      <c r="R67" s="437"/>
      <c r="S67" s="491">
        <f>M67+O67+Q67</f>
        <v>110</v>
      </c>
      <c r="T67" s="473">
        <f>L67+N67+P67+R67</f>
        <v>0</v>
      </c>
      <c r="U67" s="491">
        <f>S67+G67</f>
        <v>110</v>
      </c>
      <c r="V67" s="508" t="s">
        <v>33</v>
      </c>
      <c r="W67" s="509">
        <f>U67/E67*100%</f>
        <v>0.13681592039800994</v>
      </c>
      <c r="X67" s="510" t="s">
        <v>33</v>
      </c>
      <c r="Y67" s="102"/>
    </row>
    <row r="68" spans="1:25" s="2" customFormat="1" ht="48.75" customHeight="1" x14ac:dyDescent="0.25">
      <c r="A68" s="212">
        <v>12</v>
      </c>
      <c r="B68" s="486"/>
      <c r="C68" s="486"/>
      <c r="D68" s="507" t="s">
        <v>149</v>
      </c>
      <c r="E68" s="477">
        <v>1200</v>
      </c>
      <c r="F68" s="473" t="s">
        <v>33</v>
      </c>
      <c r="G68" s="463"/>
      <c r="H68" s="473"/>
      <c r="I68" s="396">
        <v>200</v>
      </c>
      <c r="J68" s="473" t="s">
        <v>33</v>
      </c>
      <c r="K68" s="511"/>
      <c r="L68" s="473" t="s">
        <v>33</v>
      </c>
      <c r="M68" s="492"/>
      <c r="N68" s="494"/>
      <c r="O68" s="494"/>
      <c r="P68" s="494"/>
      <c r="Q68" s="495"/>
      <c r="R68" s="494"/>
      <c r="S68" s="512"/>
      <c r="T68" s="473">
        <v>0</v>
      </c>
      <c r="U68" s="491"/>
      <c r="V68" s="508" t="s">
        <v>33</v>
      </c>
      <c r="W68" s="513"/>
      <c r="X68" s="510" t="s">
        <v>33</v>
      </c>
      <c r="Y68" s="102"/>
    </row>
    <row r="69" spans="1:25" s="2" customFormat="1" ht="83.25" customHeight="1" x14ac:dyDescent="0.25">
      <c r="A69" s="212"/>
      <c r="B69" s="486"/>
      <c r="C69" s="486"/>
      <c r="D69" s="507" t="s">
        <v>150</v>
      </c>
      <c r="E69" s="477">
        <v>32135</v>
      </c>
      <c r="F69" s="473" t="s">
        <v>33</v>
      </c>
      <c r="G69" s="463"/>
      <c r="H69" s="473"/>
      <c r="I69" s="477">
        <v>3545</v>
      </c>
      <c r="J69" s="473" t="s">
        <v>33</v>
      </c>
      <c r="K69" s="491"/>
      <c r="L69" s="473" t="s">
        <v>33</v>
      </c>
      <c r="M69" s="436">
        <v>3872</v>
      </c>
      <c r="N69" s="494"/>
      <c r="O69" s="437"/>
      <c r="P69" s="494"/>
      <c r="Q69" s="438"/>
      <c r="R69" s="494"/>
      <c r="S69" s="491">
        <f>K69+M69+O69+Q69</f>
        <v>3872</v>
      </c>
      <c r="T69" s="473">
        <v>0</v>
      </c>
      <c r="U69" s="491">
        <f>S69+G69</f>
        <v>3872</v>
      </c>
      <c r="V69" s="508" t="s">
        <v>33</v>
      </c>
      <c r="W69" s="509">
        <f>U69/E69*100%</f>
        <v>0.12049167574295939</v>
      </c>
      <c r="X69" s="510" t="s">
        <v>33</v>
      </c>
      <c r="Y69" s="102"/>
    </row>
    <row r="70" spans="1:25" s="2" customFormat="1" ht="94.5" customHeight="1" x14ac:dyDescent="0.25">
      <c r="A70" s="212"/>
      <c r="B70" s="486"/>
      <c r="C70" s="486"/>
      <c r="D70" s="514" t="s">
        <v>151</v>
      </c>
      <c r="E70" s="471">
        <v>12</v>
      </c>
      <c r="F70" s="473" t="s">
        <v>33</v>
      </c>
      <c r="G70" s="463"/>
      <c r="H70" s="473"/>
      <c r="I70" s="471">
        <v>2</v>
      </c>
      <c r="J70" s="473" t="s">
        <v>33</v>
      </c>
      <c r="K70" s="491"/>
      <c r="L70" s="473" t="s">
        <v>33</v>
      </c>
      <c r="M70" s="436"/>
      <c r="N70" s="494"/>
      <c r="O70" s="437"/>
      <c r="P70" s="494"/>
      <c r="Q70" s="438"/>
      <c r="R70" s="494"/>
      <c r="S70" s="512"/>
      <c r="T70" s="473">
        <v>0</v>
      </c>
      <c r="U70" s="491"/>
      <c r="V70" s="508" t="s">
        <v>33</v>
      </c>
      <c r="W70" s="513"/>
      <c r="X70" s="510" t="s">
        <v>33</v>
      </c>
      <c r="Y70" s="102"/>
    </row>
    <row r="71" spans="1:25" s="2" customFormat="1" ht="84" customHeight="1" x14ac:dyDescent="0.25">
      <c r="A71" s="212"/>
      <c r="B71" s="486"/>
      <c r="C71" s="62" t="s">
        <v>152</v>
      </c>
      <c r="D71" s="514"/>
      <c r="E71" s="471"/>
      <c r="F71" s="515">
        <v>3266845448</v>
      </c>
      <c r="G71" s="516"/>
      <c r="H71" s="474"/>
      <c r="I71" s="517"/>
      <c r="J71" s="518">
        <v>31142448</v>
      </c>
      <c r="K71" s="512"/>
      <c r="L71" s="519"/>
      <c r="M71" s="436"/>
      <c r="N71" s="494">
        <v>16600000</v>
      </c>
      <c r="O71" s="437"/>
      <c r="P71" s="494"/>
      <c r="Q71" s="438"/>
      <c r="R71" s="494"/>
      <c r="S71" s="512"/>
      <c r="T71" s="473">
        <f>L71+N71+P71+R71</f>
        <v>16600000</v>
      </c>
      <c r="U71" s="491"/>
      <c r="V71" s="508">
        <f>T71+H71</f>
        <v>16600000</v>
      </c>
      <c r="W71" s="513"/>
      <c r="X71" s="510">
        <f>V71/F71*100%</f>
        <v>5.0813545557114462E-3</v>
      </c>
      <c r="Y71" s="102"/>
    </row>
    <row r="72" spans="1:25" s="2" customFormat="1" ht="74.25" customHeight="1" x14ac:dyDescent="0.25">
      <c r="A72" s="40">
        <v>13</v>
      </c>
      <c r="B72" s="430" t="s">
        <v>153</v>
      </c>
      <c r="C72" s="62"/>
      <c r="D72" s="432" t="s">
        <v>154</v>
      </c>
      <c r="E72" s="471">
        <v>12</v>
      </c>
      <c r="F72" s="519" t="s">
        <v>33</v>
      </c>
      <c r="G72" s="520"/>
      <c r="H72" s="474" t="s">
        <v>33</v>
      </c>
      <c r="I72" s="471">
        <v>2</v>
      </c>
      <c r="J72" s="474" t="s">
        <v>33</v>
      </c>
      <c r="K72" s="491">
        <v>1</v>
      </c>
      <c r="L72" s="473" t="s">
        <v>33</v>
      </c>
      <c r="M72" s="436">
        <v>1</v>
      </c>
      <c r="N72" s="494"/>
      <c r="O72" s="437"/>
      <c r="P72" s="494"/>
      <c r="Q72" s="438"/>
      <c r="R72" s="494"/>
      <c r="S72" s="491">
        <v>1</v>
      </c>
      <c r="T72" s="473">
        <v>0</v>
      </c>
      <c r="U72" s="491">
        <v>1</v>
      </c>
      <c r="V72" s="508" t="s">
        <v>33</v>
      </c>
      <c r="W72" s="521">
        <f>U72/E72*100</f>
        <v>8.3333333333333321</v>
      </c>
      <c r="X72" s="510" t="s">
        <v>33</v>
      </c>
      <c r="Y72" s="102"/>
    </row>
    <row r="73" spans="1:25" s="2" customFormat="1" ht="20.100000000000001" customHeight="1" x14ac:dyDescent="0.25">
      <c r="A73" s="86"/>
      <c r="B73" s="87"/>
      <c r="C73" s="88"/>
      <c r="D73" s="87"/>
      <c r="E73" s="522"/>
      <c r="F73" s="403">
        <f>SUM(F57+F66+F71)</f>
        <v>85432110088</v>
      </c>
      <c r="G73" s="523"/>
      <c r="H73" s="403"/>
      <c r="I73" s="524"/>
      <c r="J73" s="403">
        <f>SUM(J56:J72)</f>
        <v>8752054088</v>
      </c>
      <c r="K73" s="525"/>
      <c r="L73" s="403">
        <f>SUM(L55:L72)</f>
        <v>67265000</v>
      </c>
      <c r="M73" s="526">
        <f>SUM(M56:M72)/15</f>
        <v>276</v>
      </c>
      <c r="N73" s="527">
        <f>SUM(N57+N66+N71)</f>
        <v>1257418510</v>
      </c>
      <c r="O73" s="405">
        <f>SUM(O56:O72)/15</f>
        <v>0</v>
      </c>
      <c r="P73" s="94"/>
      <c r="Q73" s="95"/>
      <c r="R73" s="95"/>
      <c r="S73" s="528"/>
      <c r="T73" s="526"/>
      <c r="U73" s="529">
        <v>5.91</v>
      </c>
      <c r="V73" s="530">
        <f>H73+T74</f>
        <v>1324683510</v>
      </c>
      <c r="W73" s="531">
        <v>5.91</v>
      </c>
      <c r="X73" s="532">
        <f>V73/F73*100%</f>
        <v>1.5505686429089713E-2</v>
      </c>
      <c r="Y73" s="102"/>
    </row>
    <row r="74" spans="1:25" s="2" customFormat="1" ht="20.100000000000001" customHeight="1" x14ac:dyDescent="0.25">
      <c r="A74" s="533" t="s">
        <v>155</v>
      </c>
      <c r="B74" s="534"/>
      <c r="C74" s="534"/>
      <c r="D74" s="534"/>
      <c r="E74" s="534"/>
      <c r="F74" s="534"/>
      <c r="G74" s="534"/>
      <c r="H74" s="534"/>
      <c r="I74" s="534"/>
      <c r="J74" s="534"/>
      <c r="K74" s="534"/>
      <c r="L74" s="534"/>
      <c r="M74" s="534"/>
      <c r="N74" s="534"/>
      <c r="O74" s="534"/>
      <c r="P74" s="534"/>
      <c r="Q74" s="534"/>
      <c r="R74" s="535"/>
      <c r="S74" s="536">
        <v>35.54</v>
      </c>
      <c r="T74" s="526">
        <f>L73+N73+P73+R73</f>
        <v>1324683510</v>
      </c>
      <c r="U74" s="537"/>
      <c r="V74" s="538"/>
      <c r="W74" s="539"/>
      <c r="X74" s="540"/>
      <c r="Y74" s="541"/>
    </row>
    <row r="75" spans="1:25" s="2" customFormat="1" ht="20.100000000000001" customHeight="1" x14ac:dyDescent="0.25">
      <c r="A75" s="533" t="s">
        <v>54</v>
      </c>
      <c r="B75" s="534"/>
      <c r="C75" s="534"/>
      <c r="D75" s="534"/>
      <c r="E75" s="534"/>
      <c r="F75" s="534"/>
      <c r="G75" s="534"/>
      <c r="H75" s="534"/>
      <c r="I75" s="534"/>
      <c r="J75" s="534"/>
      <c r="K75" s="534"/>
      <c r="L75" s="534"/>
      <c r="M75" s="534"/>
      <c r="N75" s="534"/>
      <c r="O75" s="534"/>
      <c r="P75" s="534"/>
      <c r="Q75" s="534"/>
      <c r="R75" s="535"/>
      <c r="S75" s="95"/>
      <c r="T75" s="542"/>
      <c r="U75" s="543"/>
      <c r="V75" s="325"/>
      <c r="W75" s="325"/>
      <c r="X75" s="325"/>
      <c r="Y75" s="541"/>
    </row>
    <row r="76" spans="1:25" s="2" customFormat="1" ht="20.100000000000001" customHeight="1" x14ac:dyDescent="0.25">
      <c r="A76" s="544"/>
      <c r="B76" s="545"/>
      <c r="C76" s="546" t="s">
        <v>156</v>
      </c>
      <c r="D76" s="546" t="s">
        <v>157</v>
      </c>
      <c r="E76" s="547"/>
      <c r="F76" s="547"/>
      <c r="G76" s="547"/>
      <c r="H76" s="547"/>
      <c r="I76" s="547"/>
      <c r="J76" s="547"/>
      <c r="K76" s="547"/>
      <c r="L76" s="547"/>
      <c r="M76" s="548"/>
      <c r="N76" s="548"/>
      <c r="O76" s="548"/>
      <c r="P76" s="548"/>
      <c r="Q76" s="548"/>
      <c r="R76" s="548"/>
      <c r="S76" s="547"/>
      <c r="T76" s="549"/>
      <c r="U76" s="547"/>
      <c r="V76" s="547"/>
      <c r="W76" s="547"/>
      <c r="X76" s="547"/>
      <c r="Y76" s="550" t="s">
        <v>158</v>
      </c>
    </row>
    <row r="77" spans="1:25" s="2" customFormat="1" ht="20.100000000000001" customHeight="1" x14ac:dyDescent="0.25">
      <c r="A77" s="544"/>
      <c r="B77" s="545"/>
      <c r="C77" s="546"/>
      <c r="D77" s="546"/>
      <c r="E77" s="547"/>
      <c r="F77" s="547"/>
      <c r="G77" s="547"/>
      <c r="H77" s="547"/>
      <c r="I77" s="547"/>
      <c r="J77" s="547"/>
      <c r="K77" s="547"/>
      <c r="L77" s="547"/>
      <c r="M77" s="548"/>
      <c r="N77" s="548"/>
      <c r="O77" s="548"/>
      <c r="P77" s="548"/>
      <c r="Q77" s="548"/>
      <c r="R77" s="548"/>
      <c r="S77" s="547"/>
      <c r="T77" s="549"/>
      <c r="U77" s="547"/>
      <c r="V77" s="547"/>
      <c r="W77" s="547"/>
      <c r="X77" s="547"/>
      <c r="Y77" s="551"/>
    </row>
    <row r="78" spans="1:25" s="2" customFormat="1" ht="20.100000000000001" customHeight="1" x14ac:dyDescent="0.25">
      <c r="A78" s="544"/>
      <c r="B78" s="545"/>
      <c r="C78" s="546"/>
      <c r="D78" s="546"/>
      <c r="E78" s="547"/>
      <c r="F78" s="547"/>
      <c r="G78" s="547"/>
      <c r="H78" s="547"/>
      <c r="I78" s="547"/>
      <c r="J78" s="547"/>
      <c r="K78" s="547"/>
      <c r="L78" s="547"/>
      <c r="M78" s="548"/>
      <c r="N78" s="548"/>
      <c r="O78" s="548"/>
      <c r="P78" s="548"/>
      <c r="Q78" s="548"/>
      <c r="R78" s="548"/>
      <c r="S78" s="547"/>
      <c r="T78" s="549"/>
      <c r="U78" s="547"/>
      <c r="V78" s="547"/>
      <c r="W78" s="547"/>
      <c r="X78" s="547"/>
      <c r="Y78" s="551"/>
    </row>
    <row r="79" spans="1:25" s="2" customFormat="1" ht="20.100000000000001" customHeight="1" x14ac:dyDescent="0.25">
      <c r="A79" s="544"/>
      <c r="B79" s="545"/>
      <c r="C79" s="552"/>
      <c r="D79" s="547"/>
      <c r="E79" s="547"/>
      <c r="F79" s="547"/>
      <c r="G79" s="547"/>
      <c r="H79" s="547"/>
      <c r="I79" s="547"/>
      <c r="J79" s="547"/>
      <c r="K79" s="547"/>
      <c r="L79" s="547"/>
      <c r="M79" s="548"/>
      <c r="N79" s="548"/>
      <c r="O79" s="548"/>
      <c r="P79" s="548"/>
      <c r="Q79" s="548"/>
      <c r="R79" s="548"/>
      <c r="S79" s="547"/>
      <c r="T79" s="549"/>
      <c r="U79" s="547"/>
      <c r="V79" s="547"/>
      <c r="W79" s="547"/>
      <c r="X79" s="547"/>
      <c r="Y79" s="551"/>
    </row>
    <row r="80" spans="1:25" s="2" customFormat="1" ht="20.100000000000001" customHeight="1" x14ac:dyDescent="0.25">
      <c r="A80" s="553">
        <v>1</v>
      </c>
      <c r="B80" s="554" t="s">
        <v>159</v>
      </c>
      <c r="C80" s="555" t="s">
        <v>160</v>
      </c>
      <c r="D80" s="555" t="s">
        <v>161</v>
      </c>
      <c r="E80" s="556">
        <v>1</v>
      </c>
      <c r="F80" s="557">
        <v>626000000</v>
      </c>
      <c r="G80" s="558"/>
      <c r="H80" s="559"/>
      <c r="I80" s="556">
        <v>1</v>
      </c>
      <c r="J80" s="559">
        <v>488814271</v>
      </c>
      <c r="K80" s="560">
        <v>16.96</v>
      </c>
      <c r="L80" s="561">
        <v>82921941</v>
      </c>
      <c r="M80" s="562">
        <v>60.48</v>
      </c>
      <c r="N80" s="563">
        <v>212692330</v>
      </c>
      <c r="O80" s="564"/>
      <c r="P80" s="565"/>
      <c r="Q80" s="566"/>
      <c r="R80" s="567"/>
      <c r="S80" s="560">
        <f>K80+M80+O80+Q80</f>
        <v>77.44</v>
      </c>
      <c r="T80" s="568">
        <f>L80+N80+P80+R80</f>
        <v>295614271</v>
      </c>
      <c r="U80" s="560">
        <f>G80+S80</f>
        <v>77.44</v>
      </c>
      <c r="V80" s="569">
        <v>133387941</v>
      </c>
      <c r="W80" s="558">
        <f>U80/100*100%</f>
        <v>0.77439999999999998</v>
      </c>
      <c r="X80" s="570">
        <f>V80/F80*100%</f>
        <v>0.21307977795527155</v>
      </c>
      <c r="Y80" s="551"/>
    </row>
    <row r="81" spans="1:25" s="2" customFormat="1" ht="20.100000000000001" customHeight="1" x14ac:dyDescent="0.25">
      <c r="A81" s="544"/>
      <c r="B81" s="554"/>
      <c r="C81" s="555"/>
      <c r="D81" s="555"/>
      <c r="E81" s="571" t="s">
        <v>162</v>
      </c>
      <c r="F81" s="547"/>
      <c r="G81" s="572"/>
      <c r="H81" s="572"/>
      <c r="I81" s="571" t="s">
        <v>163</v>
      </c>
      <c r="J81" s="572"/>
      <c r="K81" s="572"/>
      <c r="L81" s="572"/>
      <c r="M81" s="564"/>
      <c r="N81" s="573"/>
      <c r="O81" s="564"/>
      <c r="P81" s="564"/>
      <c r="Q81" s="548"/>
      <c r="R81" s="548"/>
      <c r="S81" s="547"/>
      <c r="T81" s="549"/>
      <c r="U81" s="560"/>
      <c r="V81" s="572"/>
      <c r="W81" s="560"/>
      <c r="X81" s="572"/>
      <c r="Y81" s="551"/>
    </row>
    <row r="82" spans="1:25" s="2" customFormat="1" ht="20.100000000000001" customHeight="1" x14ac:dyDescent="0.25">
      <c r="A82" s="544"/>
      <c r="B82" s="554"/>
      <c r="C82" s="555"/>
      <c r="D82" s="555"/>
      <c r="E82" s="571" t="s">
        <v>164</v>
      </c>
      <c r="F82" s="547"/>
      <c r="G82" s="572"/>
      <c r="H82" s="572"/>
      <c r="I82" s="571" t="s">
        <v>164</v>
      </c>
      <c r="J82" s="572"/>
      <c r="K82" s="572"/>
      <c r="L82" s="572"/>
      <c r="M82" s="564"/>
      <c r="N82" s="574"/>
      <c r="O82" s="564"/>
      <c r="P82" s="564"/>
      <c r="Q82" s="548"/>
      <c r="R82" s="548"/>
      <c r="S82" s="575"/>
      <c r="T82" s="549"/>
      <c r="U82" s="560"/>
      <c r="V82" s="572"/>
      <c r="W82" s="560"/>
      <c r="X82" s="572"/>
      <c r="Y82" s="551"/>
    </row>
    <row r="83" spans="1:25" s="2" customFormat="1" ht="20.100000000000001" customHeight="1" x14ac:dyDescent="0.25">
      <c r="A83" s="544"/>
      <c r="B83" s="576"/>
      <c r="C83" s="555"/>
      <c r="D83" s="547"/>
      <c r="E83" s="571" t="s">
        <v>165</v>
      </c>
      <c r="F83" s="547"/>
      <c r="G83" s="572"/>
      <c r="H83" s="572"/>
      <c r="I83" s="571" t="s">
        <v>165</v>
      </c>
      <c r="J83" s="572"/>
      <c r="K83" s="572"/>
      <c r="L83" s="572"/>
      <c r="M83" s="564"/>
      <c r="N83" s="574"/>
      <c r="O83" s="564"/>
      <c r="P83" s="564"/>
      <c r="Q83" s="548"/>
      <c r="R83" s="548"/>
      <c r="S83" s="575"/>
      <c r="T83" s="549"/>
      <c r="U83" s="560"/>
      <c r="V83" s="572"/>
      <c r="W83" s="560"/>
      <c r="X83" s="572"/>
      <c r="Y83" s="551"/>
    </row>
    <row r="84" spans="1:25" s="2" customFormat="1" ht="20.100000000000001" customHeight="1" x14ac:dyDescent="0.25">
      <c r="A84" s="544"/>
      <c r="B84" s="576"/>
      <c r="C84" s="547"/>
      <c r="D84" s="547"/>
      <c r="E84" s="571"/>
      <c r="F84" s="547"/>
      <c r="G84" s="572"/>
      <c r="H84" s="572"/>
      <c r="I84" s="571"/>
      <c r="J84" s="572"/>
      <c r="K84" s="572"/>
      <c r="L84" s="572"/>
      <c r="M84" s="564"/>
      <c r="N84" s="574"/>
      <c r="O84" s="564"/>
      <c r="P84" s="564"/>
      <c r="Q84" s="548"/>
      <c r="R84" s="548"/>
      <c r="S84" s="575"/>
      <c r="T84" s="549"/>
      <c r="U84" s="560"/>
      <c r="V84" s="572"/>
      <c r="W84" s="560"/>
      <c r="X84" s="572"/>
      <c r="Y84" s="551"/>
    </row>
    <row r="85" spans="1:25" s="2" customFormat="1" ht="20.100000000000001" customHeight="1" x14ac:dyDescent="0.25">
      <c r="A85" s="577">
        <v>2</v>
      </c>
      <c r="B85" s="337" t="s">
        <v>166</v>
      </c>
      <c r="C85" s="554" t="s">
        <v>167</v>
      </c>
      <c r="D85" s="337" t="s">
        <v>168</v>
      </c>
      <c r="E85" s="556">
        <v>1</v>
      </c>
      <c r="F85" s="578">
        <v>450000000</v>
      </c>
      <c r="G85" s="558"/>
      <c r="H85" s="569"/>
      <c r="I85" s="579">
        <v>1</v>
      </c>
      <c r="J85" s="569">
        <v>162838000</v>
      </c>
      <c r="K85" s="580" t="s">
        <v>169</v>
      </c>
      <c r="L85" s="569">
        <v>24908500</v>
      </c>
      <c r="M85" s="564">
        <v>62.97</v>
      </c>
      <c r="N85" s="574">
        <v>77629500</v>
      </c>
      <c r="O85" s="564"/>
      <c r="P85" s="564"/>
      <c r="Q85" s="548"/>
      <c r="R85" s="548"/>
      <c r="S85" s="560">
        <f>K85+M85+O85+Q85</f>
        <v>78.27</v>
      </c>
      <c r="T85" s="569">
        <f>L85+N85+P85+R85</f>
        <v>102538000</v>
      </c>
      <c r="U85" s="560">
        <f>G85+S85</f>
        <v>78.27</v>
      </c>
      <c r="V85" s="569">
        <v>336958500</v>
      </c>
      <c r="W85" s="558">
        <f>U85/100*100%</f>
        <v>0.78269999999999995</v>
      </c>
      <c r="X85" s="581">
        <f>V85/F85*100%</f>
        <v>0.74879666666666667</v>
      </c>
      <c r="Y85" s="551"/>
    </row>
    <row r="86" spans="1:25" s="2" customFormat="1" ht="20.100000000000001" customHeight="1" x14ac:dyDescent="0.25">
      <c r="A86" s="582"/>
      <c r="B86" s="337"/>
      <c r="C86" s="554"/>
      <c r="D86" s="337"/>
      <c r="E86" s="583" t="s">
        <v>170</v>
      </c>
      <c r="F86" s="547"/>
      <c r="G86" s="547"/>
      <c r="H86" s="572"/>
      <c r="I86" s="583" t="s">
        <v>170</v>
      </c>
      <c r="J86" s="572"/>
      <c r="K86" s="572"/>
      <c r="L86" s="572"/>
      <c r="M86" s="564"/>
      <c r="N86" s="574"/>
      <c r="O86" s="564"/>
      <c r="P86" s="564"/>
      <c r="Q86" s="548"/>
      <c r="R86" s="548"/>
      <c r="S86" s="547"/>
      <c r="T86" s="549"/>
      <c r="U86" s="560"/>
      <c r="V86" s="572"/>
      <c r="W86" s="560"/>
      <c r="X86" s="572"/>
      <c r="Y86" s="551"/>
    </row>
    <row r="87" spans="1:25" s="2" customFormat="1" ht="20.100000000000001" customHeight="1" x14ac:dyDescent="0.25">
      <c r="A87" s="582"/>
      <c r="B87" s="337"/>
      <c r="C87" s="554"/>
      <c r="D87" s="337"/>
      <c r="E87" s="583"/>
      <c r="F87" s="547"/>
      <c r="G87" s="547"/>
      <c r="H87" s="572"/>
      <c r="I87" s="583"/>
      <c r="J87" s="572"/>
      <c r="K87" s="572"/>
      <c r="L87" s="572"/>
      <c r="M87" s="564"/>
      <c r="N87" s="574"/>
      <c r="O87" s="564"/>
      <c r="P87" s="564"/>
      <c r="Q87" s="548"/>
      <c r="R87" s="548"/>
      <c r="S87" s="547"/>
      <c r="T87" s="549"/>
      <c r="U87" s="560"/>
      <c r="V87" s="572"/>
      <c r="W87" s="560"/>
      <c r="X87" s="572"/>
      <c r="Y87" s="551"/>
    </row>
    <row r="88" spans="1:25" s="2" customFormat="1" ht="20.100000000000001" customHeight="1" x14ac:dyDescent="0.25">
      <c r="A88" s="582"/>
      <c r="B88" s="337"/>
      <c r="C88" s="554"/>
      <c r="D88" s="337"/>
      <c r="E88" s="583" t="s">
        <v>171</v>
      </c>
      <c r="F88" s="547"/>
      <c r="G88" s="547"/>
      <c r="H88" s="572"/>
      <c r="I88" s="583" t="s">
        <v>171</v>
      </c>
      <c r="J88" s="572"/>
      <c r="K88" s="572"/>
      <c r="L88" s="572"/>
      <c r="M88" s="564"/>
      <c r="N88" s="574"/>
      <c r="O88" s="564"/>
      <c r="P88" s="564"/>
      <c r="Q88" s="548"/>
      <c r="R88" s="548"/>
      <c r="S88" s="547"/>
      <c r="T88" s="549"/>
      <c r="U88" s="560"/>
      <c r="V88" s="572"/>
      <c r="W88" s="560"/>
      <c r="X88" s="572"/>
      <c r="Y88" s="551"/>
    </row>
    <row r="89" spans="1:25" s="2" customFormat="1" ht="20.100000000000001" customHeight="1" x14ac:dyDescent="0.25">
      <c r="A89" s="544"/>
      <c r="B89" s="545"/>
      <c r="C89" s="554"/>
      <c r="D89" s="547"/>
      <c r="E89" s="547" t="s">
        <v>172</v>
      </c>
      <c r="F89" s="547"/>
      <c r="G89" s="547"/>
      <c r="H89" s="572"/>
      <c r="I89" s="583" t="s">
        <v>172</v>
      </c>
      <c r="J89" s="572"/>
      <c r="K89" s="572"/>
      <c r="L89" s="572"/>
      <c r="M89" s="564"/>
      <c r="N89" s="574"/>
      <c r="O89" s="564"/>
      <c r="P89" s="564"/>
      <c r="Q89" s="548"/>
      <c r="R89" s="548"/>
      <c r="S89" s="584"/>
      <c r="T89" s="549"/>
      <c r="U89" s="560"/>
      <c r="V89" s="572"/>
      <c r="W89" s="560"/>
      <c r="X89" s="572"/>
      <c r="Y89" s="551"/>
    </row>
    <row r="90" spans="1:25" s="2" customFormat="1" ht="20.100000000000001" customHeight="1" x14ac:dyDescent="0.25">
      <c r="A90" s="544"/>
      <c r="B90" s="545"/>
      <c r="C90" s="583"/>
      <c r="D90" s="585"/>
      <c r="E90" s="547"/>
      <c r="F90" s="547"/>
      <c r="G90" s="547"/>
      <c r="H90" s="572"/>
      <c r="I90" s="583"/>
      <c r="J90" s="572"/>
      <c r="K90" s="572"/>
      <c r="L90" s="572"/>
      <c r="M90" s="564"/>
      <c r="N90" s="574"/>
      <c r="O90" s="564"/>
      <c r="P90" s="564"/>
      <c r="Q90" s="548"/>
      <c r="R90" s="548"/>
      <c r="S90" s="547"/>
      <c r="T90" s="549"/>
      <c r="U90" s="560"/>
      <c r="V90" s="572"/>
      <c r="W90" s="560"/>
      <c r="X90" s="572"/>
      <c r="Y90" s="551"/>
    </row>
    <row r="91" spans="1:25" s="2" customFormat="1" ht="20.100000000000001" customHeight="1" x14ac:dyDescent="0.25">
      <c r="A91" s="586">
        <v>3</v>
      </c>
      <c r="B91" s="337" t="s">
        <v>173</v>
      </c>
      <c r="C91" s="555" t="s">
        <v>174</v>
      </c>
      <c r="D91" s="547"/>
      <c r="E91" s="556">
        <v>1</v>
      </c>
      <c r="F91" s="557">
        <v>530000000</v>
      </c>
      <c r="G91" s="558"/>
      <c r="H91" s="559"/>
      <c r="I91" s="556">
        <v>1</v>
      </c>
      <c r="J91" s="559">
        <v>275144998</v>
      </c>
      <c r="K91" s="572">
        <v>24.96</v>
      </c>
      <c r="L91" s="561">
        <v>68687149</v>
      </c>
      <c r="M91" s="562">
        <v>38.33</v>
      </c>
      <c r="N91" s="563">
        <v>36777830</v>
      </c>
      <c r="O91" s="564"/>
      <c r="P91" s="565"/>
      <c r="Q91" s="566"/>
      <c r="R91" s="567"/>
      <c r="S91" s="560">
        <f>K91+M91+O91+Q91</f>
        <v>63.29</v>
      </c>
      <c r="T91" s="568">
        <f>L91+N91+P91+R91</f>
        <v>105464979</v>
      </c>
      <c r="U91" s="560">
        <f>G91+S91</f>
        <v>63.29</v>
      </c>
      <c r="V91" s="569">
        <v>212962149</v>
      </c>
      <c r="W91" s="558">
        <f>U91/100*100%</f>
        <v>0.63290000000000002</v>
      </c>
      <c r="X91" s="587">
        <f>V91/F91*100%</f>
        <v>0.4018153754716981</v>
      </c>
      <c r="Y91" s="551"/>
    </row>
    <row r="92" spans="1:25" s="2" customFormat="1" ht="20.100000000000001" customHeight="1" x14ac:dyDescent="0.25">
      <c r="A92" s="586"/>
      <c r="B92" s="337"/>
      <c r="C92" s="555"/>
      <c r="D92" s="547"/>
      <c r="E92" s="571" t="s">
        <v>175</v>
      </c>
      <c r="F92" s="557"/>
      <c r="G92" s="572"/>
      <c r="H92" s="572"/>
      <c r="I92" s="571" t="s">
        <v>176</v>
      </c>
      <c r="J92" s="572"/>
      <c r="K92" s="572"/>
      <c r="L92" s="572"/>
      <c r="M92" s="564"/>
      <c r="N92" s="573"/>
      <c r="O92" s="564"/>
      <c r="P92" s="564"/>
      <c r="Q92" s="548"/>
      <c r="R92" s="564"/>
      <c r="S92" s="572"/>
      <c r="T92" s="588"/>
      <c r="U92" s="560"/>
      <c r="V92" s="572"/>
      <c r="W92" s="560"/>
      <c r="X92" s="572"/>
      <c r="Y92" s="551"/>
    </row>
    <row r="93" spans="1:25" s="2" customFormat="1" ht="20.100000000000001" customHeight="1" x14ac:dyDescent="0.25">
      <c r="A93" s="586"/>
      <c r="B93" s="337"/>
      <c r="C93" s="555"/>
      <c r="D93" s="547"/>
      <c r="E93" s="589" t="s">
        <v>177</v>
      </c>
      <c r="F93" s="557"/>
      <c r="G93" s="590"/>
      <c r="H93" s="572"/>
      <c r="I93" s="589" t="s">
        <v>177</v>
      </c>
      <c r="J93" s="572"/>
      <c r="K93" s="572"/>
      <c r="L93" s="572"/>
      <c r="M93" s="564"/>
      <c r="N93" s="574"/>
      <c r="O93" s="564"/>
      <c r="P93" s="564"/>
      <c r="Q93" s="548"/>
      <c r="R93" s="548"/>
      <c r="S93" s="547"/>
      <c r="T93" s="549"/>
      <c r="U93" s="560"/>
      <c r="V93" s="572"/>
      <c r="W93" s="560"/>
      <c r="X93" s="572"/>
      <c r="Y93" s="551"/>
    </row>
    <row r="94" spans="1:25" s="2" customFormat="1" ht="20.100000000000001" customHeight="1" x14ac:dyDescent="0.25">
      <c r="A94" s="586"/>
      <c r="B94" s="545"/>
      <c r="C94" s="555"/>
      <c r="D94" s="547"/>
      <c r="E94" s="589"/>
      <c r="F94" s="557"/>
      <c r="G94" s="590"/>
      <c r="H94" s="572"/>
      <c r="I94" s="589"/>
      <c r="J94" s="572"/>
      <c r="K94" s="572"/>
      <c r="L94" s="572"/>
      <c r="M94" s="564"/>
      <c r="N94" s="574"/>
      <c r="O94" s="564"/>
      <c r="P94" s="564"/>
      <c r="Q94" s="548"/>
      <c r="R94" s="548"/>
      <c r="S94" s="547"/>
      <c r="T94" s="549"/>
      <c r="U94" s="560"/>
      <c r="V94" s="572"/>
      <c r="W94" s="560"/>
      <c r="X94" s="572"/>
      <c r="Y94" s="551"/>
    </row>
    <row r="95" spans="1:25" s="2" customFormat="1" ht="11.25" customHeight="1" x14ac:dyDescent="0.25">
      <c r="A95" s="586">
        <v>3</v>
      </c>
      <c r="B95" s="545"/>
      <c r="C95" s="555"/>
      <c r="D95" s="547"/>
      <c r="E95" s="589"/>
      <c r="F95" s="557">
        <v>378751747</v>
      </c>
      <c r="G95" s="590"/>
      <c r="H95" s="559"/>
      <c r="I95" s="589"/>
      <c r="J95" s="559"/>
      <c r="K95" s="591"/>
      <c r="L95" s="592"/>
      <c r="M95" s="562"/>
      <c r="N95" s="573"/>
      <c r="O95" s="564"/>
      <c r="P95" s="565"/>
      <c r="Q95" s="566"/>
      <c r="R95" s="567"/>
      <c r="S95" s="560"/>
      <c r="T95" s="568"/>
      <c r="U95" s="560"/>
      <c r="V95" s="569"/>
      <c r="W95" s="560"/>
      <c r="X95" s="587"/>
      <c r="Y95" s="551"/>
    </row>
    <row r="96" spans="1:25" s="2" customFormat="1" ht="20.100000000000001" customHeight="1" x14ac:dyDescent="0.25">
      <c r="A96" s="544"/>
      <c r="B96" s="545"/>
      <c r="C96" s="555"/>
      <c r="D96" s="547"/>
      <c r="E96" s="571" t="s">
        <v>178</v>
      </c>
      <c r="F96" s="557"/>
      <c r="G96" s="572"/>
      <c r="H96" s="572"/>
      <c r="I96" s="571" t="s">
        <v>179</v>
      </c>
      <c r="J96" s="572"/>
      <c r="K96" s="572"/>
      <c r="L96" s="572"/>
      <c r="M96" s="564"/>
      <c r="N96" s="573"/>
      <c r="O96" s="564"/>
      <c r="P96" s="564"/>
      <c r="Q96" s="548"/>
      <c r="R96" s="548"/>
      <c r="S96" s="572"/>
      <c r="T96" s="549"/>
      <c r="U96" s="560"/>
      <c r="V96" s="572"/>
      <c r="W96" s="560"/>
      <c r="X96" s="572"/>
      <c r="Y96" s="551"/>
    </row>
    <row r="97" spans="1:27" s="2" customFormat="1" ht="20.100000000000001" customHeight="1" x14ac:dyDescent="0.25">
      <c r="A97" s="544"/>
      <c r="B97" s="545"/>
      <c r="C97" s="547"/>
      <c r="D97" s="547"/>
      <c r="E97" s="547"/>
      <c r="F97" s="557"/>
      <c r="G97" s="547"/>
      <c r="H97" s="572"/>
      <c r="I97" s="547"/>
      <c r="J97" s="572"/>
      <c r="K97" s="572"/>
      <c r="L97" s="572"/>
      <c r="M97" s="564"/>
      <c r="N97" s="573"/>
      <c r="O97" s="564"/>
      <c r="P97" s="564"/>
      <c r="Q97" s="548"/>
      <c r="R97" s="548"/>
      <c r="S97" s="547"/>
      <c r="T97" s="549"/>
      <c r="U97" s="560"/>
      <c r="V97" s="572"/>
      <c r="W97" s="560"/>
      <c r="X97" s="572"/>
      <c r="Y97" s="551"/>
      <c r="Z97" s="593"/>
    </row>
    <row r="98" spans="1:27" s="612" customFormat="1" ht="14.25" customHeight="1" x14ac:dyDescent="0.25">
      <c r="A98" s="594"/>
      <c r="B98" s="595"/>
      <c r="C98" s="596"/>
      <c r="D98" s="597"/>
      <c r="E98" s="597"/>
      <c r="F98" s="598">
        <f>SUM(F80+F85+F91)</f>
        <v>1606000000</v>
      </c>
      <c r="G98" s="597"/>
      <c r="H98" s="599"/>
      <c r="I98" s="597"/>
      <c r="J98" s="600">
        <f>SUM(J80+J85+J91)</f>
        <v>926797269</v>
      </c>
      <c r="K98" s="597"/>
      <c r="L98" s="600">
        <f>SUM(L80:L97)</f>
        <v>176517590</v>
      </c>
      <c r="M98" s="601"/>
      <c r="N98" s="602">
        <f>N80+N85+N91</f>
        <v>327099660</v>
      </c>
      <c r="O98" s="603"/>
      <c r="P98" s="604"/>
      <c r="Q98" s="601"/>
      <c r="R98" s="605"/>
      <c r="S98" s="606"/>
      <c r="T98" s="607"/>
      <c r="U98" s="608"/>
      <c r="V98" s="609">
        <f>H98+T100</f>
        <v>503617250</v>
      </c>
      <c r="W98" s="610"/>
      <c r="X98" s="611">
        <f>SUM(V98/F98*100%)</f>
        <v>0.31358483810709836</v>
      </c>
      <c r="Y98" s="551"/>
      <c r="Z98" s="593"/>
    </row>
    <row r="99" spans="1:27" s="2" customFormat="1" ht="14.25" customHeight="1" x14ac:dyDescent="0.25">
      <c r="A99" s="613"/>
      <c r="B99" s="614"/>
      <c r="C99" s="583"/>
      <c r="D99" s="583"/>
      <c r="E99" s="583"/>
      <c r="F99" s="615"/>
      <c r="G99" s="583"/>
      <c r="H99" s="583"/>
      <c r="I99" s="583"/>
      <c r="J99" s="616"/>
      <c r="K99" s="583"/>
      <c r="L99" s="616"/>
      <c r="M99" s="617"/>
      <c r="N99" s="618"/>
      <c r="O99" s="617"/>
      <c r="P99" s="617"/>
      <c r="Q99" s="617"/>
      <c r="R99" s="617"/>
      <c r="S99" s="619"/>
      <c r="T99" s="549"/>
      <c r="U99" s="620"/>
      <c r="V99" s="621"/>
      <c r="W99" s="622"/>
      <c r="X99" s="623"/>
      <c r="Y99" s="624"/>
    </row>
    <row r="100" spans="1:27" s="2" customFormat="1" ht="20.100000000000001" customHeight="1" x14ac:dyDescent="0.25">
      <c r="A100" s="625" t="s">
        <v>180</v>
      </c>
      <c r="B100" s="626"/>
      <c r="C100" s="626"/>
      <c r="D100" s="626"/>
      <c r="E100" s="626"/>
      <c r="F100" s="626"/>
      <c r="G100" s="626"/>
      <c r="H100" s="626"/>
      <c r="I100" s="626"/>
      <c r="J100" s="626"/>
      <c r="K100" s="626"/>
      <c r="L100" s="626"/>
      <c r="M100" s="626"/>
      <c r="N100" s="626"/>
      <c r="O100" s="626"/>
      <c r="P100" s="626"/>
      <c r="Q100" s="626"/>
      <c r="R100" s="627"/>
      <c r="S100" s="628"/>
      <c r="T100" s="629">
        <f>SUM(T80:T97)</f>
        <v>503617250</v>
      </c>
      <c r="U100" s="630"/>
      <c r="V100" s="631"/>
      <c r="W100" s="631"/>
      <c r="X100" s="631"/>
      <c r="Y100" s="541"/>
    </row>
    <row r="101" spans="1:27" s="2" customFormat="1" ht="20.100000000000001" customHeight="1" thickBot="1" x14ac:dyDescent="0.3">
      <c r="A101" s="632" t="s">
        <v>54</v>
      </c>
      <c r="B101" s="633"/>
      <c r="C101" s="633"/>
      <c r="D101" s="633"/>
      <c r="E101" s="633"/>
      <c r="F101" s="633"/>
      <c r="G101" s="633"/>
      <c r="H101" s="633"/>
      <c r="I101" s="633"/>
      <c r="J101" s="633"/>
      <c r="K101" s="633"/>
      <c r="L101" s="633"/>
      <c r="M101" s="633"/>
      <c r="N101" s="633"/>
      <c r="O101" s="633"/>
      <c r="P101" s="633"/>
      <c r="Q101" s="633"/>
      <c r="R101" s="634"/>
      <c r="S101" s="635"/>
      <c r="T101" s="636" t="s">
        <v>55</v>
      </c>
      <c r="U101" s="637"/>
      <c r="V101" s="638"/>
      <c r="W101" s="638"/>
      <c r="X101" s="638"/>
      <c r="Y101" s="639"/>
    </row>
    <row r="102" spans="1:27" s="2" customFormat="1" ht="63.75" customHeight="1" x14ac:dyDescent="0.25">
      <c r="A102" s="212">
        <v>1</v>
      </c>
      <c r="B102" s="640" t="s">
        <v>181</v>
      </c>
      <c r="C102" s="641" t="s">
        <v>182</v>
      </c>
      <c r="D102" s="641" t="s">
        <v>183</v>
      </c>
      <c r="E102" s="642"/>
      <c r="F102" s="643"/>
      <c r="G102" s="644"/>
      <c r="H102" s="645"/>
      <c r="I102" s="644"/>
      <c r="J102" s="645"/>
      <c r="K102" s="646"/>
      <c r="L102" s="645"/>
      <c r="M102" s="647"/>
      <c r="N102" s="648"/>
      <c r="O102" s="647"/>
      <c r="P102" s="649"/>
      <c r="Q102" s="647"/>
      <c r="R102" s="649"/>
      <c r="S102" s="646"/>
      <c r="T102" s="650"/>
      <c r="U102" s="646"/>
      <c r="V102" s="645"/>
      <c r="W102" s="651"/>
      <c r="X102" s="652"/>
      <c r="Y102" s="653" t="s">
        <v>184</v>
      </c>
    </row>
    <row r="103" spans="1:27" s="2" customFormat="1" ht="90" customHeight="1" x14ac:dyDescent="0.25">
      <c r="A103" s="40"/>
      <c r="B103" s="654"/>
      <c r="C103" s="71" t="s">
        <v>185</v>
      </c>
      <c r="D103" s="71" t="s">
        <v>186</v>
      </c>
      <c r="E103" s="655">
        <v>1</v>
      </c>
      <c r="F103" s="656">
        <v>540221559</v>
      </c>
      <c r="G103" s="657"/>
      <c r="H103" s="658"/>
      <c r="I103" s="655">
        <v>1</v>
      </c>
      <c r="J103" s="659">
        <v>177019800</v>
      </c>
      <c r="K103" s="660">
        <v>0.28000000000000003</v>
      </c>
      <c r="L103" s="47">
        <v>49000000</v>
      </c>
      <c r="M103" s="661">
        <v>0.47</v>
      </c>
      <c r="N103" s="50">
        <v>34070000</v>
      </c>
      <c r="O103" s="49"/>
      <c r="P103" s="51"/>
      <c r="Q103" s="49"/>
      <c r="R103" s="51"/>
      <c r="S103" s="660">
        <f>K103+M103</f>
        <v>0.75</v>
      </c>
      <c r="T103" s="52">
        <f>SUM(L103+N103+P103+R103)</f>
        <v>83070000</v>
      </c>
      <c r="U103" s="660">
        <f>S103+H103</f>
        <v>0.75</v>
      </c>
      <c r="V103" s="52">
        <f>SUM(N103+P103+R103+T103)</f>
        <v>117140000</v>
      </c>
      <c r="W103" s="662">
        <f>U103+E103*100%</f>
        <v>1.75</v>
      </c>
      <c r="X103" s="54">
        <f>V103/F103*100%</f>
        <v>0.21683695892632823</v>
      </c>
      <c r="Y103" s="663"/>
      <c r="AA103" s="664"/>
    </row>
    <row r="104" spans="1:27" s="2" customFormat="1" ht="98.25" customHeight="1" x14ac:dyDescent="0.25">
      <c r="A104" s="40"/>
      <c r="B104" s="654"/>
      <c r="C104" s="85" t="s">
        <v>187</v>
      </c>
      <c r="D104" s="85" t="s">
        <v>188</v>
      </c>
      <c r="E104" s="655">
        <v>1</v>
      </c>
      <c r="F104" s="665">
        <v>636937379</v>
      </c>
      <c r="G104" s="666"/>
      <c r="H104" s="667"/>
      <c r="I104" s="655">
        <v>1</v>
      </c>
      <c r="J104" s="668">
        <v>395488000</v>
      </c>
      <c r="K104" s="660">
        <v>0.17</v>
      </c>
      <c r="L104" s="669">
        <v>66750000</v>
      </c>
      <c r="M104" s="661">
        <v>0.48</v>
      </c>
      <c r="N104" s="670">
        <v>123280000</v>
      </c>
      <c r="O104" s="49"/>
      <c r="P104" s="51"/>
      <c r="Q104" s="49"/>
      <c r="R104" s="51"/>
      <c r="S104" s="660">
        <f>K104+M104</f>
        <v>0.65</v>
      </c>
      <c r="T104" s="52">
        <f>SUM(L104+N104+P104+R104)</f>
        <v>190030000</v>
      </c>
      <c r="U104" s="660">
        <f>S104+H104</f>
        <v>0.65</v>
      </c>
      <c r="V104" s="52">
        <f>SUM(N104+P104+R104+T104)</f>
        <v>313310000</v>
      </c>
      <c r="W104" s="662">
        <f>U104+E104*100%</f>
        <v>1.65</v>
      </c>
      <c r="X104" s="54">
        <f>V104/F104*100%</f>
        <v>0.49190079014031302</v>
      </c>
      <c r="Y104" s="69"/>
    </row>
    <row r="105" spans="1:27" s="2" customFormat="1" ht="66.75" customHeight="1" x14ac:dyDescent="0.25">
      <c r="A105" s="212"/>
      <c r="B105" s="654"/>
      <c r="C105" s="671" t="s">
        <v>189</v>
      </c>
      <c r="D105" s="672" t="s">
        <v>190</v>
      </c>
      <c r="E105" s="655">
        <v>1</v>
      </c>
      <c r="F105" s="643">
        <v>2467393950</v>
      </c>
      <c r="G105" s="673"/>
      <c r="H105" s="674"/>
      <c r="I105" s="655">
        <v>1</v>
      </c>
      <c r="J105" s="675">
        <v>1226730869</v>
      </c>
      <c r="K105" s="676">
        <v>0.21</v>
      </c>
      <c r="L105" s="677">
        <v>254950000</v>
      </c>
      <c r="M105" s="678">
        <v>0.9</v>
      </c>
      <c r="N105" s="679">
        <v>850655000</v>
      </c>
      <c r="O105" s="647"/>
      <c r="P105" s="649"/>
      <c r="Q105" s="647"/>
      <c r="R105" s="649"/>
      <c r="S105" s="676">
        <f>K105+M105</f>
        <v>1.1100000000000001</v>
      </c>
      <c r="T105" s="650">
        <f>L105+N105+P105+R105</f>
        <v>1105605000</v>
      </c>
      <c r="U105" s="676">
        <f>S105+H105</f>
        <v>1.1100000000000001</v>
      </c>
      <c r="V105" s="650">
        <v>254950000</v>
      </c>
      <c r="W105" s="680">
        <f>U105/E105*100%</f>
        <v>1.1100000000000001</v>
      </c>
      <c r="X105" s="652">
        <f>V105/F105*100%</f>
        <v>0.10332764251124146</v>
      </c>
      <c r="Y105" s="681"/>
    </row>
    <row r="106" spans="1:27" s="2" customFormat="1" ht="20.100000000000001" customHeight="1" x14ac:dyDescent="0.25">
      <c r="A106" s="682"/>
      <c r="B106" s="683"/>
      <c r="C106" s="684"/>
      <c r="D106" s="683"/>
      <c r="E106" s="685">
        <v>1</v>
      </c>
      <c r="F106" s="686">
        <f>SUM(F102:F105)</f>
        <v>3644552888</v>
      </c>
      <c r="G106" s="687"/>
      <c r="H106" s="686">
        <f>SUM(H102:H105)</f>
        <v>0</v>
      </c>
      <c r="I106" s="687"/>
      <c r="J106" s="686">
        <f>SUM(J102:J105)</f>
        <v>1799238669</v>
      </c>
      <c r="K106" s="688"/>
      <c r="L106" s="686">
        <f>SUM(L103:L105)</f>
        <v>370700000</v>
      </c>
      <c r="M106" s="689"/>
      <c r="N106" s="322">
        <f>SUM(N103+N104+N105)</f>
        <v>1008005000</v>
      </c>
      <c r="O106" s="690"/>
      <c r="P106" s="530"/>
      <c r="Q106" s="690"/>
      <c r="R106" s="530"/>
      <c r="S106" s="691"/>
      <c r="T106" s="692"/>
      <c r="U106" s="693">
        <f>SUM(U103+U104+U105)/3</f>
        <v>0.83666666666666656</v>
      </c>
      <c r="V106" s="689">
        <f>H106+T107</f>
        <v>1378705000</v>
      </c>
      <c r="W106" s="694">
        <f>U106/E106*100%</f>
        <v>0.83666666666666656</v>
      </c>
      <c r="X106" s="532">
        <f>V106/F106*100%</f>
        <v>0.37829194481976192</v>
      </c>
      <c r="Y106" s="102"/>
    </row>
    <row r="107" spans="1:27" s="2" customFormat="1" ht="20.100000000000001" customHeight="1" x14ac:dyDescent="0.25">
      <c r="A107" s="625" t="s">
        <v>191</v>
      </c>
      <c r="B107" s="626"/>
      <c r="C107" s="626"/>
      <c r="D107" s="626"/>
      <c r="E107" s="626"/>
      <c r="F107" s="626"/>
      <c r="G107" s="626"/>
      <c r="H107" s="626"/>
      <c r="I107" s="626"/>
      <c r="J107" s="626"/>
      <c r="K107" s="626"/>
      <c r="L107" s="626"/>
      <c r="M107" s="626"/>
      <c r="N107" s="626"/>
      <c r="O107" s="626"/>
      <c r="P107" s="626"/>
      <c r="Q107" s="626"/>
      <c r="R107" s="627"/>
      <c r="S107" s="693">
        <f>SUM(S103+S104+S105)/3</f>
        <v>0.83666666666666656</v>
      </c>
      <c r="T107" s="322">
        <f>SUM(T102:T106)</f>
        <v>1378705000</v>
      </c>
      <c r="U107" s="695"/>
      <c r="V107" s="695"/>
      <c r="W107" s="696"/>
      <c r="X107" s="696"/>
      <c r="Y107" s="541"/>
    </row>
    <row r="108" spans="1:27" s="2" customFormat="1" ht="20.100000000000001" customHeight="1" x14ac:dyDescent="0.25">
      <c r="A108" s="697" t="s">
        <v>54</v>
      </c>
      <c r="B108" s="698"/>
      <c r="C108" s="698"/>
      <c r="D108" s="698"/>
      <c r="E108" s="698"/>
      <c r="F108" s="698"/>
      <c r="G108" s="698"/>
      <c r="H108" s="698"/>
      <c r="I108" s="698"/>
      <c r="J108" s="698"/>
      <c r="K108" s="698"/>
      <c r="L108" s="698"/>
      <c r="M108" s="698"/>
      <c r="N108" s="698"/>
      <c r="O108" s="698"/>
      <c r="P108" s="698"/>
      <c r="Q108" s="698"/>
      <c r="R108" s="699"/>
      <c r="S108" s="700"/>
      <c r="T108" s="701" t="s">
        <v>55</v>
      </c>
      <c r="U108" s="324"/>
      <c r="V108" s="702"/>
      <c r="W108" s="420"/>
      <c r="X108" s="703"/>
      <c r="Y108" s="541"/>
    </row>
    <row r="109" spans="1:27" s="433" customFormat="1" ht="48.75" customHeight="1" x14ac:dyDescent="0.25">
      <c r="A109" s="704"/>
      <c r="B109" s="705" t="s">
        <v>192</v>
      </c>
      <c r="C109" s="706" t="s">
        <v>193</v>
      </c>
      <c r="D109" s="707" t="s">
        <v>194</v>
      </c>
      <c r="E109" s="708">
        <v>0.80659999999999998</v>
      </c>
      <c r="F109" s="709">
        <v>465000000</v>
      </c>
      <c r="G109" s="710"/>
      <c r="H109" s="709"/>
      <c r="I109" s="711">
        <v>0.8</v>
      </c>
      <c r="J109" s="709">
        <v>124995606</v>
      </c>
      <c r="K109" s="712">
        <v>4.08</v>
      </c>
      <c r="L109" s="709">
        <v>5100000</v>
      </c>
      <c r="M109" s="713">
        <f>M119</f>
        <v>29.29</v>
      </c>
      <c r="N109" s="714">
        <f>N119</f>
        <v>36616856</v>
      </c>
      <c r="O109" s="714"/>
      <c r="P109" s="714"/>
      <c r="Q109" s="714"/>
      <c r="R109" s="714"/>
      <c r="S109" s="712">
        <f t="shared" ref="S109:T111" si="0">K109+M109+O109+Q109</f>
        <v>33.369999999999997</v>
      </c>
      <c r="T109" s="715">
        <f t="shared" si="0"/>
        <v>41716856</v>
      </c>
      <c r="U109" s="716">
        <f>G109+S109</f>
        <v>33.369999999999997</v>
      </c>
      <c r="V109" s="157">
        <f>T109+H109</f>
        <v>41716856</v>
      </c>
      <c r="W109" s="717">
        <f>U109/E109*100%</f>
        <v>41.371187701462929</v>
      </c>
      <c r="X109" s="718">
        <f t="shared" ref="W109:X111" si="1">V109/F109*100%</f>
        <v>8.9713668817204301E-2</v>
      </c>
      <c r="Y109" s="719" t="s">
        <v>195</v>
      </c>
      <c r="Z109" s="593"/>
      <c r="AA109" s="2"/>
    </row>
    <row r="110" spans="1:27" s="2" customFormat="1" ht="29.25" customHeight="1" x14ac:dyDescent="0.25">
      <c r="A110" s="720"/>
      <c r="B110" s="721"/>
      <c r="C110" s="722"/>
      <c r="D110" s="723" t="s">
        <v>196</v>
      </c>
      <c r="E110" s="724">
        <v>0.60009999999999997</v>
      </c>
      <c r="F110" s="725">
        <v>350000000</v>
      </c>
      <c r="G110" s="726"/>
      <c r="H110" s="725"/>
      <c r="I110" s="727">
        <v>1</v>
      </c>
      <c r="J110" s="725">
        <v>166130711</v>
      </c>
      <c r="K110" s="728">
        <v>12.11</v>
      </c>
      <c r="L110" s="725">
        <v>20125000</v>
      </c>
      <c r="M110" s="729">
        <f>M125</f>
        <v>19.21</v>
      </c>
      <c r="N110" s="730">
        <f>N125</f>
        <v>31919000</v>
      </c>
      <c r="O110" s="730"/>
      <c r="P110" s="730"/>
      <c r="Q110" s="730"/>
      <c r="R110" s="730"/>
      <c r="S110" s="728">
        <f t="shared" si="0"/>
        <v>31.32</v>
      </c>
      <c r="T110" s="731">
        <f t="shared" si="0"/>
        <v>52044000</v>
      </c>
      <c r="U110" s="732">
        <f>G110+S110</f>
        <v>31.32</v>
      </c>
      <c r="V110" s="733">
        <f>T110+H110</f>
        <v>52044000</v>
      </c>
      <c r="W110" s="734">
        <f t="shared" si="1"/>
        <v>52.191301449758377</v>
      </c>
      <c r="X110" s="735">
        <f t="shared" si="1"/>
        <v>0.14869714285714286</v>
      </c>
      <c r="Y110" s="736"/>
      <c r="Z110" s="593"/>
    </row>
    <row r="111" spans="1:27" s="2" customFormat="1" ht="63.75" customHeight="1" x14ac:dyDescent="0.25">
      <c r="A111" s="737"/>
      <c r="B111" s="738"/>
      <c r="C111" s="372"/>
      <c r="D111" s="707" t="s">
        <v>197</v>
      </c>
      <c r="E111" s="708">
        <v>0.28999999999999998</v>
      </c>
      <c r="F111" s="709">
        <v>375000000</v>
      </c>
      <c r="G111" s="710"/>
      <c r="H111" s="709"/>
      <c r="I111" s="739">
        <v>1</v>
      </c>
      <c r="J111" s="709">
        <v>112871156</v>
      </c>
      <c r="K111" s="712">
        <v>12.27</v>
      </c>
      <c r="L111" s="709">
        <v>13850000</v>
      </c>
      <c r="M111" s="713">
        <f>M112</f>
        <v>18.78</v>
      </c>
      <c r="N111" s="714">
        <f>N112</f>
        <v>21200000</v>
      </c>
      <c r="O111" s="714"/>
      <c r="P111" s="714"/>
      <c r="Q111" s="714"/>
      <c r="R111" s="714"/>
      <c r="S111" s="712">
        <f t="shared" si="0"/>
        <v>31.05</v>
      </c>
      <c r="T111" s="715">
        <f t="shared" si="0"/>
        <v>35050000</v>
      </c>
      <c r="U111" s="716">
        <f>S111+G111</f>
        <v>31.05</v>
      </c>
      <c r="V111" s="157">
        <f>T111+H111</f>
        <v>35050000</v>
      </c>
      <c r="W111" s="740">
        <f t="shared" si="1"/>
        <v>107.06896551724139</v>
      </c>
      <c r="X111" s="54">
        <f t="shared" si="1"/>
        <v>9.346666666666667E-2</v>
      </c>
      <c r="Y111" s="719"/>
      <c r="Z111" s="593"/>
    </row>
    <row r="112" spans="1:27" s="2" customFormat="1" ht="54.75" customHeight="1" x14ac:dyDescent="0.25">
      <c r="A112" s="741"/>
      <c r="B112" s="742"/>
      <c r="C112" s="743" t="s">
        <v>198</v>
      </c>
      <c r="D112" s="744" t="s">
        <v>199</v>
      </c>
      <c r="E112" s="745" t="s">
        <v>200</v>
      </c>
      <c r="F112" s="746">
        <v>375000000</v>
      </c>
      <c r="G112" s="747"/>
      <c r="H112" s="747"/>
      <c r="I112" s="748" t="s">
        <v>200</v>
      </c>
      <c r="J112" s="749">
        <v>112871156</v>
      </c>
      <c r="K112" s="750">
        <v>12.27</v>
      </c>
      <c r="L112" s="751">
        <v>13850000</v>
      </c>
      <c r="M112" s="752">
        <v>18.78</v>
      </c>
      <c r="N112" s="753">
        <v>21200000</v>
      </c>
      <c r="O112" s="753"/>
      <c r="P112" s="753"/>
      <c r="Q112" s="753"/>
      <c r="R112" s="753"/>
      <c r="S112" s="754">
        <f>K112+M112+O112+Q112</f>
        <v>31.05</v>
      </c>
      <c r="T112" s="293">
        <f>L112+N112+P112+R112</f>
        <v>35050000</v>
      </c>
      <c r="U112" s="754">
        <f>G112+S112</f>
        <v>31.05</v>
      </c>
      <c r="V112" s="294">
        <f>T112+H112</f>
        <v>35050000</v>
      </c>
      <c r="W112" s="244">
        <v>0.3105</v>
      </c>
      <c r="X112" s="295">
        <f>V112/F112</f>
        <v>9.346666666666667E-2</v>
      </c>
      <c r="Y112" s="755"/>
    </row>
    <row r="113" spans="1:25" s="2" customFormat="1" ht="45" customHeight="1" x14ac:dyDescent="0.25">
      <c r="A113" s="326"/>
      <c r="B113" s="756"/>
      <c r="C113" s="757"/>
      <c r="D113" s="744" t="s">
        <v>201</v>
      </c>
      <c r="E113" s="745" t="s">
        <v>202</v>
      </c>
      <c r="F113" s="758"/>
      <c r="G113" s="759"/>
      <c r="H113" s="759"/>
      <c r="I113" s="745" t="s">
        <v>202</v>
      </c>
      <c r="J113" s="760"/>
      <c r="K113" s="761"/>
      <c r="L113" s="762"/>
      <c r="M113" s="763"/>
      <c r="N113" s="764"/>
      <c r="O113" s="764"/>
      <c r="P113" s="764"/>
      <c r="Q113" s="764"/>
      <c r="R113" s="764"/>
      <c r="S113" s="765"/>
      <c r="T113" s="349"/>
      <c r="U113" s="765"/>
      <c r="V113" s="348"/>
      <c r="W113" s="261"/>
      <c r="X113" s="350"/>
      <c r="Y113" s="766"/>
    </row>
    <row r="114" spans="1:25" s="2" customFormat="1" ht="48.75" customHeight="1" x14ac:dyDescent="0.25">
      <c r="A114" s="326"/>
      <c r="B114" s="756"/>
      <c r="C114" s="757"/>
      <c r="D114" s="767" t="s">
        <v>203</v>
      </c>
      <c r="E114" s="745" t="s">
        <v>117</v>
      </c>
      <c r="F114" s="758"/>
      <c r="G114" s="759"/>
      <c r="H114" s="759"/>
      <c r="I114" s="745" t="s">
        <v>117</v>
      </c>
      <c r="J114" s="760"/>
      <c r="K114" s="761"/>
      <c r="L114" s="762"/>
      <c r="M114" s="763"/>
      <c r="N114" s="764"/>
      <c r="O114" s="764"/>
      <c r="P114" s="764"/>
      <c r="Q114" s="764"/>
      <c r="R114" s="764"/>
      <c r="S114" s="765"/>
      <c r="T114" s="349"/>
      <c r="U114" s="765"/>
      <c r="V114" s="348"/>
      <c r="W114" s="261"/>
      <c r="X114" s="350"/>
      <c r="Y114" s="766"/>
    </row>
    <row r="115" spans="1:25" s="2" customFormat="1" ht="46.5" customHeight="1" x14ac:dyDescent="0.25">
      <c r="A115" s="326"/>
      <c r="B115" s="756"/>
      <c r="C115" s="757"/>
      <c r="D115" s="767" t="s">
        <v>204</v>
      </c>
      <c r="E115" s="768" t="s">
        <v>117</v>
      </c>
      <c r="F115" s="758"/>
      <c r="G115" s="759"/>
      <c r="H115" s="759"/>
      <c r="I115" s="768" t="s">
        <v>117</v>
      </c>
      <c r="J115" s="760"/>
      <c r="K115" s="761"/>
      <c r="L115" s="762"/>
      <c r="M115" s="763"/>
      <c r="N115" s="764"/>
      <c r="O115" s="764"/>
      <c r="P115" s="764"/>
      <c r="Q115" s="764"/>
      <c r="R115" s="764"/>
      <c r="S115" s="765"/>
      <c r="T115" s="349"/>
      <c r="U115" s="765"/>
      <c r="V115" s="348"/>
      <c r="W115" s="261"/>
      <c r="X115" s="350"/>
      <c r="Y115" s="766"/>
    </row>
    <row r="116" spans="1:25" s="2" customFormat="1" ht="32.25" customHeight="1" x14ac:dyDescent="0.25">
      <c r="A116" s="326"/>
      <c r="B116" s="756"/>
      <c r="C116" s="757"/>
      <c r="D116" s="767" t="s">
        <v>205</v>
      </c>
      <c r="E116" s="745" t="s">
        <v>206</v>
      </c>
      <c r="F116" s="758"/>
      <c r="G116" s="759"/>
      <c r="H116" s="759"/>
      <c r="I116" s="769"/>
      <c r="J116" s="760"/>
      <c r="K116" s="761"/>
      <c r="L116" s="762"/>
      <c r="M116" s="763"/>
      <c r="N116" s="764"/>
      <c r="O116" s="764"/>
      <c r="P116" s="764"/>
      <c r="Q116" s="764"/>
      <c r="R116" s="764"/>
      <c r="S116" s="765"/>
      <c r="T116" s="349"/>
      <c r="U116" s="765"/>
      <c r="V116" s="348"/>
      <c r="W116" s="261"/>
      <c r="X116" s="350"/>
      <c r="Y116" s="766"/>
    </row>
    <row r="117" spans="1:25" s="2" customFormat="1" ht="42" customHeight="1" x14ac:dyDescent="0.25">
      <c r="A117" s="326"/>
      <c r="B117" s="756"/>
      <c r="C117" s="757"/>
      <c r="D117" s="767" t="s">
        <v>207</v>
      </c>
      <c r="E117" s="745" t="s">
        <v>117</v>
      </c>
      <c r="F117" s="758"/>
      <c r="G117" s="759"/>
      <c r="H117" s="759"/>
      <c r="I117" s="770" t="s">
        <v>208</v>
      </c>
      <c r="J117" s="760"/>
      <c r="K117" s="761"/>
      <c r="L117" s="762"/>
      <c r="M117" s="763"/>
      <c r="N117" s="764"/>
      <c r="O117" s="764"/>
      <c r="P117" s="764"/>
      <c r="Q117" s="764"/>
      <c r="R117" s="764"/>
      <c r="S117" s="765"/>
      <c r="T117" s="349"/>
      <c r="U117" s="765"/>
      <c r="V117" s="348"/>
      <c r="W117" s="261"/>
      <c r="X117" s="350"/>
      <c r="Y117" s="766"/>
    </row>
    <row r="118" spans="1:25" s="2" customFormat="1" ht="39" customHeight="1" x14ac:dyDescent="0.25">
      <c r="A118" s="212"/>
      <c r="B118" s="771"/>
      <c r="C118" s="772"/>
      <c r="D118" s="767" t="s">
        <v>209</v>
      </c>
      <c r="E118" s="745" t="s">
        <v>117</v>
      </c>
      <c r="F118" s="773"/>
      <c r="G118" s="774"/>
      <c r="H118" s="774"/>
      <c r="I118" s="775"/>
      <c r="J118" s="776"/>
      <c r="K118" s="777"/>
      <c r="L118" s="778"/>
      <c r="M118" s="779"/>
      <c r="N118" s="780"/>
      <c r="O118" s="780"/>
      <c r="P118" s="780"/>
      <c r="Q118" s="780"/>
      <c r="R118" s="780"/>
      <c r="S118" s="781"/>
      <c r="T118" s="299"/>
      <c r="U118" s="781"/>
      <c r="V118" s="303"/>
      <c r="W118" s="782"/>
      <c r="X118" s="304"/>
      <c r="Y118" s="783"/>
    </row>
    <row r="119" spans="1:25" s="2" customFormat="1" ht="44.25" customHeight="1" x14ac:dyDescent="0.25">
      <c r="A119" s="784"/>
      <c r="B119" s="742"/>
      <c r="C119" s="785" t="s">
        <v>210</v>
      </c>
      <c r="D119" s="786" t="s">
        <v>211</v>
      </c>
      <c r="E119" s="787">
        <v>100</v>
      </c>
      <c r="F119" s="746">
        <v>465000000</v>
      </c>
      <c r="G119" s="788"/>
      <c r="H119" s="789"/>
      <c r="I119" s="775">
        <v>1</v>
      </c>
      <c r="J119" s="746">
        <v>124995606</v>
      </c>
      <c r="K119" s="790">
        <v>4.08</v>
      </c>
      <c r="L119" s="746">
        <v>5100000</v>
      </c>
      <c r="M119" s="752">
        <v>29.29</v>
      </c>
      <c r="N119" s="293">
        <v>36616856</v>
      </c>
      <c r="O119" s="753"/>
      <c r="P119" s="293"/>
      <c r="Q119" s="753"/>
      <c r="R119" s="293"/>
      <c r="S119" s="754">
        <f>K119+M119+O119+Q119</f>
        <v>33.369999999999997</v>
      </c>
      <c r="T119" s="293">
        <f>L119+N119+P119+R119</f>
        <v>41716856</v>
      </c>
      <c r="U119" s="754">
        <f>K119+M119+O119+Q119</f>
        <v>33.369999999999997</v>
      </c>
      <c r="V119" s="294">
        <f>T119+H119</f>
        <v>41716856</v>
      </c>
      <c r="W119" s="244">
        <v>0.41710000000000003</v>
      </c>
      <c r="X119" s="295">
        <f>V119/F119*100%</f>
        <v>8.9713668817204301E-2</v>
      </c>
      <c r="Y119" s="755"/>
    </row>
    <row r="120" spans="1:25" s="2" customFormat="1" ht="36.75" customHeight="1" x14ac:dyDescent="0.25">
      <c r="A120" s="791"/>
      <c r="B120" s="756"/>
      <c r="C120" s="136"/>
      <c r="D120" s="786" t="s">
        <v>212</v>
      </c>
      <c r="E120" s="787" t="s">
        <v>213</v>
      </c>
      <c r="F120" s="758"/>
      <c r="G120" s="792"/>
      <c r="H120" s="793"/>
      <c r="I120" s="769" t="s">
        <v>214</v>
      </c>
      <c r="J120" s="758"/>
      <c r="K120" s="794"/>
      <c r="L120" s="758"/>
      <c r="M120" s="763"/>
      <c r="N120" s="349"/>
      <c r="O120" s="764"/>
      <c r="P120" s="349"/>
      <c r="Q120" s="764"/>
      <c r="R120" s="349"/>
      <c r="S120" s="765"/>
      <c r="T120" s="349"/>
      <c r="U120" s="765"/>
      <c r="V120" s="348"/>
      <c r="W120" s="261"/>
      <c r="X120" s="350"/>
      <c r="Y120" s="766"/>
    </row>
    <row r="121" spans="1:25" s="2" customFormat="1" ht="51" customHeight="1" x14ac:dyDescent="0.25">
      <c r="A121" s="791"/>
      <c r="B121" s="756"/>
      <c r="C121" s="136"/>
      <c r="D121" s="795" t="s">
        <v>215</v>
      </c>
      <c r="E121" s="796" t="s">
        <v>216</v>
      </c>
      <c r="F121" s="758"/>
      <c r="G121" s="792"/>
      <c r="H121" s="793"/>
      <c r="I121" s="769" t="s">
        <v>216</v>
      </c>
      <c r="J121" s="758"/>
      <c r="K121" s="794"/>
      <c r="L121" s="758"/>
      <c r="M121" s="763"/>
      <c r="N121" s="349"/>
      <c r="O121" s="764"/>
      <c r="P121" s="349"/>
      <c r="Q121" s="764"/>
      <c r="R121" s="349"/>
      <c r="S121" s="765"/>
      <c r="T121" s="349"/>
      <c r="U121" s="765"/>
      <c r="V121" s="348"/>
      <c r="W121" s="261"/>
      <c r="X121" s="350"/>
      <c r="Y121" s="766"/>
    </row>
    <row r="122" spans="1:25" s="2" customFormat="1" ht="42" customHeight="1" x14ac:dyDescent="0.25">
      <c r="A122" s="791"/>
      <c r="B122" s="756"/>
      <c r="C122" s="136"/>
      <c r="D122" s="795" t="s">
        <v>217</v>
      </c>
      <c r="E122" s="796" t="s">
        <v>117</v>
      </c>
      <c r="F122" s="758"/>
      <c r="G122" s="792"/>
      <c r="H122" s="793"/>
      <c r="I122" s="769" t="s">
        <v>117</v>
      </c>
      <c r="J122" s="758"/>
      <c r="K122" s="794"/>
      <c r="L122" s="758"/>
      <c r="M122" s="763"/>
      <c r="N122" s="349"/>
      <c r="O122" s="764"/>
      <c r="P122" s="349"/>
      <c r="Q122" s="764"/>
      <c r="R122" s="349"/>
      <c r="S122" s="765"/>
      <c r="T122" s="349"/>
      <c r="U122" s="765"/>
      <c r="V122" s="348"/>
      <c r="W122" s="261"/>
      <c r="X122" s="350"/>
      <c r="Y122" s="766"/>
    </row>
    <row r="123" spans="1:25" s="2" customFormat="1" ht="32.25" customHeight="1" x14ac:dyDescent="0.25">
      <c r="A123" s="791"/>
      <c r="B123" s="756"/>
      <c r="C123" s="136"/>
      <c r="D123" s="795" t="s">
        <v>218</v>
      </c>
      <c r="E123" s="796" t="s">
        <v>117</v>
      </c>
      <c r="F123" s="758"/>
      <c r="G123" s="792"/>
      <c r="H123" s="793"/>
      <c r="I123" s="769" t="s">
        <v>117</v>
      </c>
      <c r="J123" s="758"/>
      <c r="K123" s="794"/>
      <c r="L123" s="758"/>
      <c r="M123" s="763"/>
      <c r="N123" s="349"/>
      <c r="O123" s="764"/>
      <c r="P123" s="349"/>
      <c r="Q123" s="764"/>
      <c r="R123" s="349"/>
      <c r="S123" s="765"/>
      <c r="T123" s="349"/>
      <c r="U123" s="765"/>
      <c r="V123" s="348"/>
      <c r="W123" s="261"/>
      <c r="X123" s="350"/>
      <c r="Y123" s="766"/>
    </row>
    <row r="124" spans="1:25" s="2" customFormat="1" ht="48.75" customHeight="1" x14ac:dyDescent="0.25">
      <c r="A124" s="797"/>
      <c r="B124" s="771"/>
      <c r="C124" s="150"/>
      <c r="D124" s="795" t="s">
        <v>219</v>
      </c>
      <c r="E124" s="796" t="s">
        <v>220</v>
      </c>
      <c r="F124" s="773"/>
      <c r="G124" s="798"/>
      <c r="H124" s="799"/>
      <c r="I124" s="775" t="s">
        <v>220</v>
      </c>
      <c r="J124" s="773"/>
      <c r="K124" s="800"/>
      <c r="L124" s="773"/>
      <c r="M124" s="779"/>
      <c r="N124" s="299"/>
      <c r="O124" s="780"/>
      <c r="P124" s="299"/>
      <c r="Q124" s="780"/>
      <c r="R124" s="299"/>
      <c r="S124" s="781"/>
      <c r="T124" s="299"/>
      <c r="U124" s="781"/>
      <c r="V124" s="303"/>
      <c r="W124" s="782"/>
      <c r="X124" s="304"/>
      <c r="Y124" s="783"/>
    </row>
    <row r="125" spans="1:25" s="2" customFormat="1" ht="58.5" customHeight="1" x14ac:dyDescent="0.25">
      <c r="A125" s="784"/>
      <c r="B125" s="742"/>
      <c r="C125" s="785" t="s">
        <v>221</v>
      </c>
      <c r="D125" s="795" t="s">
        <v>222</v>
      </c>
      <c r="E125" s="796" t="s">
        <v>220</v>
      </c>
      <c r="F125" s="746">
        <v>350000000</v>
      </c>
      <c r="G125" s="788"/>
      <c r="H125" s="789"/>
      <c r="I125" s="796" t="s">
        <v>220</v>
      </c>
      <c r="J125" s="746">
        <v>166130711</v>
      </c>
      <c r="K125" s="801">
        <v>12.11</v>
      </c>
      <c r="L125" s="751">
        <v>20125000</v>
      </c>
      <c r="M125" s="752">
        <v>19.21</v>
      </c>
      <c r="N125" s="293">
        <v>31919000</v>
      </c>
      <c r="O125" s="753"/>
      <c r="P125" s="293"/>
      <c r="Q125" s="753"/>
      <c r="R125" s="293"/>
      <c r="S125" s="754">
        <v>31.05</v>
      </c>
      <c r="T125" s="293">
        <f>L125+N125+P125+R125</f>
        <v>52044000</v>
      </c>
      <c r="U125" s="754">
        <f>S125+G125</f>
        <v>31.05</v>
      </c>
      <c r="V125" s="294">
        <f>T125+H125</f>
        <v>52044000</v>
      </c>
      <c r="W125" s="295">
        <f>U125/100*100%</f>
        <v>0.3105</v>
      </c>
      <c r="X125" s="295">
        <f>V125/F125*100%</f>
        <v>0.14869714285714286</v>
      </c>
      <c r="Y125" s="755"/>
    </row>
    <row r="126" spans="1:25" s="2" customFormat="1" ht="63.75" customHeight="1" x14ac:dyDescent="0.25">
      <c r="A126" s="797"/>
      <c r="B126" s="771"/>
      <c r="C126" s="150"/>
      <c r="D126" s="795" t="s">
        <v>223</v>
      </c>
      <c r="E126" s="796" t="s">
        <v>220</v>
      </c>
      <c r="F126" s="773"/>
      <c r="G126" s="798"/>
      <c r="H126" s="799"/>
      <c r="I126" s="796" t="s">
        <v>220</v>
      </c>
      <c r="J126" s="773"/>
      <c r="K126" s="802"/>
      <c r="L126" s="778"/>
      <c r="M126" s="779"/>
      <c r="N126" s="299"/>
      <c r="O126" s="780"/>
      <c r="P126" s="299"/>
      <c r="Q126" s="780"/>
      <c r="R126" s="299"/>
      <c r="S126" s="781"/>
      <c r="T126" s="299"/>
      <c r="U126" s="781"/>
      <c r="V126" s="303"/>
      <c r="W126" s="304"/>
      <c r="X126" s="304"/>
      <c r="Y126" s="783"/>
    </row>
    <row r="127" spans="1:25" s="2" customFormat="1" ht="20.100000000000001" customHeight="1" x14ac:dyDescent="0.25">
      <c r="A127" s="803"/>
      <c r="B127" s="804"/>
      <c r="C127" s="804"/>
      <c r="D127" s="804"/>
      <c r="E127" s="805">
        <v>100</v>
      </c>
      <c r="F127" s="806">
        <f>SUM(F112:F126)</f>
        <v>1190000000</v>
      </c>
      <c r="G127" s="807"/>
      <c r="H127" s="806"/>
      <c r="I127" s="807"/>
      <c r="J127" s="806">
        <f>SUM(J112:J126)</f>
        <v>403997473</v>
      </c>
      <c r="K127" s="808">
        <f>L127/J127*100</f>
        <v>9.6720902014156902</v>
      </c>
      <c r="L127" s="806">
        <f>SUM(L112:L126)</f>
        <v>39075000</v>
      </c>
      <c r="M127" s="809">
        <f>N127/J127*100</f>
        <v>22.211984479417772</v>
      </c>
      <c r="N127" s="810">
        <f>N112+N119+N125</f>
        <v>89735856</v>
      </c>
      <c r="O127" s="811"/>
      <c r="P127" s="811"/>
      <c r="Q127" s="811"/>
      <c r="R127" s="811"/>
      <c r="S127" s="807"/>
      <c r="T127" s="812">
        <f>SUM(T112+T119+T125)</f>
        <v>128810856</v>
      </c>
      <c r="U127" s="807"/>
      <c r="V127" s="813"/>
      <c r="W127" s="813"/>
      <c r="X127" s="813"/>
      <c r="Y127" s="102"/>
    </row>
    <row r="128" spans="1:25" s="2" customFormat="1" ht="20.100000000000001" customHeight="1" x14ac:dyDescent="0.25">
      <c r="A128" s="103" t="s">
        <v>224</v>
      </c>
      <c r="B128" s="164"/>
      <c r="C128" s="164"/>
      <c r="D128" s="164"/>
      <c r="E128" s="164"/>
      <c r="F128" s="164"/>
      <c r="G128" s="164"/>
      <c r="H128" s="164"/>
      <c r="I128" s="164"/>
      <c r="J128" s="164"/>
      <c r="K128" s="164"/>
      <c r="L128" s="164"/>
      <c r="M128" s="164"/>
      <c r="N128" s="164"/>
      <c r="O128" s="164"/>
      <c r="P128" s="164"/>
      <c r="Q128" s="164"/>
      <c r="R128" s="165"/>
      <c r="S128" s="814">
        <f>SUM(S112+S119+S125)/3</f>
        <v>31.823333333333334</v>
      </c>
      <c r="T128" s="810"/>
      <c r="U128" s="815">
        <f>SUM(U112+U119+U125)/3</f>
        <v>31.823333333333334</v>
      </c>
      <c r="V128" s="816">
        <f>SUM(V112:V126)</f>
        <v>128810856</v>
      </c>
      <c r="W128" s="817">
        <f>U128/E127*100%</f>
        <v>0.31823333333333337</v>
      </c>
      <c r="X128" s="171">
        <f>V128/F127*100%</f>
        <v>0.10824441680672268</v>
      </c>
      <c r="Y128" s="818"/>
    </row>
    <row r="129" spans="1:26" s="2" customFormat="1" ht="20.100000000000001" customHeight="1" x14ac:dyDescent="0.25">
      <c r="A129" s="103" t="s">
        <v>54</v>
      </c>
      <c r="B129" s="164"/>
      <c r="C129" s="164"/>
      <c r="D129" s="164"/>
      <c r="E129" s="164"/>
      <c r="F129" s="164"/>
      <c r="G129" s="164"/>
      <c r="H129" s="164"/>
      <c r="I129" s="164"/>
      <c r="J129" s="164"/>
      <c r="K129" s="164"/>
      <c r="L129" s="164"/>
      <c r="M129" s="164"/>
      <c r="N129" s="164"/>
      <c r="O129" s="164"/>
      <c r="P129" s="164"/>
      <c r="Q129" s="164"/>
      <c r="R129" s="165"/>
      <c r="S129" s="173"/>
      <c r="T129" s="174" t="s">
        <v>55</v>
      </c>
      <c r="U129" s="173"/>
      <c r="V129" s="173"/>
      <c r="W129" s="173"/>
      <c r="X129" s="819"/>
      <c r="Y129" s="818"/>
    </row>
    <row r="130" spans="1:26" s="7" customFormat="1" ht="15" customHeight="1" x14ac:dyDescent="0.25">
      <c r="A130" s="820"/>
      <c r="B130" s="821" t="s">
        <v>183</v>
      </c>
      <c r="C130" s="822" t="s">
        <v>225</v>
      </c>
      <c r="D130" s="823" t="s">
        <v>226</v>
      </c>
      <c r="E130" s="824"/>
      <c r="F130" s="824"/>
      <c r="G130" s="824"/>
      <c r="H130" s="824"/>
      <c r="I130" s="824"/>
      <c r="J130" s="824"/>
      <c r="K130" s="825"/>
      <c r="L130" s="826"/>
      <c r="M130" s="827"/>
      <c r="N130" s="827"/>
      <c r="O130" s="827"/>
      <c r="P130" s="827"/>
      <c r="Q130" s="827"/>
      <c r="R130" s="827"/>
      <c r="S130" s="828"/>
      <c r="T130" s="826"/>
      <c r="U130" s="826"/>
      <c r="V130" s="826"/>
      <c r="W130" s="826"/>
      <c r="X130" s="826"/>
      <c r="Y130" s="829" t="s">
        <v>227</v>
      </c>
    </row>
    <row r="131" spans="1:26" s="7" customFormat="1" ht="81" customHeight="1" x14ac:dyDescent="0.25">
      <c r="A131" s="820"/>
      <c r="B131" s="830"/>
      <c r="C131" s="831"/>
      <c r="D131" s="832"/>
      <c r="E131" s="824"/>
      <c r="F131" s="824"/>
      <c r="G131" s="824"/>
      <c r="H131" s="824"/>
      <c r="I131" s="824"/>
      <c r="J131" s="824"/>
      <c r="K131" s="833"/>
      <c r="L131" s="834"/>
      <c r="M131" s="835"/>
      <c r="N131" s="835"/>
      <c r="O131" s="835"/>
      <c r="P131" s="835"/>
      <c r="Q131" s="835"/>
      <c r="R131" s="835"/>
      <c r="S131" s="836"/>
      <c r="T131" s="834"/>
      <c r="U131" s="834"/>
      <c r="V131" s="834"/>
      <c r="W131" s="834"/>
      <c r="X131" s="834"/>
      <c r="Y131" s="837"/>
    </row>
    <row r="132" spans="1:26" s="7" customFormat="1" ht="42.75" customHeight="1" x14ac:dyDescent="0.25">
      <c r="A132" s="838" t="s">
        <v>16</v>
      </c>
      <c r="B132" s="839"/>
      <c r="C132" s="840" t="s">
        <v>228</v>
      </c>
      <c r="D132" s="841" t="s">
        <v>229</v>
      </c>
      <c r="E132" s="842">
        <v>1</v>
      </c>
      <c r="F132" s="843">
        <f>SUM(F133:F135)</f>
        <v>1727484855</v>
      </c>
      <c r="G132" s="844" t="s">
        <v>33</v>
      </c>
      <c r="H132" s="844">
        <v>0</v>
      </c>
      <c r="I132" s="842">
        <v>1</v>
      </c>
      <c r="J132" s="845">
        <f>J133+J134+J135</f>
        <v>648918800</v>
      </c>
      <c r="K132" s="846"/>
      <c r="L132" s="845">
        <f>L134</f>
        <v>15232700</v>
      </c>
      <c r="M132" s="847"/>
      <c r="N132" s="848">
        <f>N133+N134</f>
        <v>53222550</v>
      </c>
      <c r="O132" s="847"/>
      <c r="P132" s="847"/>
      <c r="Q132" s="847"/>
      <c r="R132" s="847"/>
      <c r="S132" s="849"/>
      <c r="T132" s="850">
        <f>L132+N132+P132+R132</f>
        <v>68455250</v>
      </c>
      <c r="U132" s="851"/>
      <c r="V132" s="850">
        <f>H132+T132</f>
        <v>68455250</v>
      </c>
      <c r="W132" s="852"/>
      <c r="X132" s="853"/>
      <c r="Y132" s="837"/>
    </row>
    <row r="133" spans="1:26" s="2" customFormat="1" ht="40.5" customHeight="1" x14ac:dyDescent="0.25">
      <c r="A133" s="854">
        <v>1</v>
      </c>
      <c r="B133" s="855"/>
      <c r="C133" s="856" t="s">
        <v>230</v>
      </c>
      <c r="D133" s="857" t="s">
        <v>231</v>
      </c>
      <c r="E133" s="858" t="s">
        <v>232</v>
      </c>
      <c r="F133" s="859">
        <v>852178673</v>
      </c>
      <c r="G133" s="860"/>
      <c r="H133" s="860"/>
      <c r="I133" s="858" t="s">
        <v>233</v>
      </c>
      <c r="J133" s="861">
        <v>346518800</v>
      </c>
      <c r="K133" s="852" t="s">
        <v>33</v>
      </c>
      <c r="L133" s="853"/>
      <c r="M133" s="858" t="s">
        <v>234</v>
      </c>
      <c r="N133" s="862">
        <v>36508000</v>
      </c>
      <c r="O133" s="863"/>
      <c r="P133" s="862"/>
      <c r="Q133" s="863"/>
      <c r="R133" s="862"/>
      <c r="S133" s="858" t="s">
        <v>234</v>
      </c>
      <c r="T133" s="853">
        <f>L133+N133+P133+R133</f>
        <v>36508000</v>
      </c>
      <c r="U133" s="858" t="s">
        <v>234</v>
      </c>
      <c r="V133" s="853">
        <f>T133+H133</f>
        <v>36508000</v>
      </c>
      <c r="W133" s="852" t="s">
        <v>235</v>
      </c>
      <c r="X133" s="864">
        <f>V133/F133*100%</f>
        <v>4.284078111398594E-2</v>
      </c>
      <c r="Y133" s="865"/>
      <c r="Z133" s="593"/>
    </row>
    <row r="134" spans="1:26" s="612" customFormat="1" ht="154.5" customHeight="1" x14ac:dyDescent="0.25">
      <c r="A134" s="854">
        <v>2</v>
      </c>
      <c r="B134" s="855"/>
      <c r="C134" s="866" t="s">
        <v>236</v>
      </c>
      <c r="D134" s="867" t="s">
        <v>237</v>
      </c>
      <c r="E134" s="868" t="s">
        <v>238</v>
      </c>
      <c r="F134" s="859">
        <v>723771832</v>
      </c>
      <c r="G134" s="844"/>
      <c r="H134" s="844"/>
      <c r="I134" s="869" t="s">
        <v>239</v>
      </c>
      <c r="J134" s="861">
        <v>252400000</v>
      </c>
      <c r="K134" s="869" t="s">
        <v>240</v>
      </c>
      <c r="L134" s="853">
        <v>15232700</v>
      </c>
      <c r="M134" s="869" t="s">
        <v>241</v>
      </c>
      <c r="N134" s="870">
        <v>16714550</v>
      </c>
      <c r="O134" s="871"/>
      <c r="P134" s="870"/>
      <c r="Q134" s="871"/>
      <c r="R134" s="872"/>
      <c r="S134" s="869" t="s">
        <v>242</v>
      </c>
      <c r="T134" s="873">
        <f>R134+P134+N134+L134</f>
        <v>31947250</v>
      </c>
      <c r="U134" s="869" t="s">
        <v>240</v>
      </c>
      <c r="V134" s="874">
        <f>H134+T134</f>
        <v>31947250</v>
      </c>
      <c r="W134" s="869" t="s">
        <v>243</v>
      </c>
      <c r="X134" s="875">
        <f>V134/F134*100%</f>
        <v>4.4139946579186573E-2</v>
      </c>
      <c r="Y134" s="865"/>
      <c r="Z134" s="2"/>
    </row>
    <row r="135" spans="1:26" s="2" customFormat="1" ht="57" customHeight="1" x14ac:dyDescent="0.25">
      <c r="A135" s="854">
        <v>3</v>
      </c>
      <c r="B135" s="855"/>
      <c r="C135" s="876" t="s">
        <v>244</v>
      </c>
      <c r="D135" s="877" t="s">
        <v>245</v>
      </c>
      <c r="E135" s="878" t="s">
        <v>246</v>
      </c>
      <c r="F135" s="879">
        <v>151534350</v>
      </c>
      <c r="G135" s="860" t="s">
        <v>33</v>
      </c>
      <c r="H135" s="860" t="s">
        <v>33</v>
      </c>
      <c r="I135" s="878" t="s">
        <v>246</v>
      </c>
      <c r="J135" s="861">
        <v>50000000</v>
      </c>
      <c r="K135" s="852" t="s">
        <v>33</v>
      </c>
      <c r="L135" s="853" t="s">
        <v>33</v>
      </c>
      <c r="M135" s="863" t="s">
        <v>33</v>
      </c>
      <c r="N135" s="862" t="s">
        <v>33</v>
      </c>
      <c r="O135" s="863" t="s">
        <v>33</v>
      </c>
      <c r="P135" s="862" t="s">
        <v>33</v>
      </c>
      <c r="Q135" s="863" t="s">
        <v>33</v>
      </c>
      <c r="R135" s="862" t="s">
        <v>33</v>
      </c>
      <c r="S135" s="852" t="s">
        <v>33</v>
      </c>
      <c r="T135" s="853" t="s">
        <v>33</v>
      </c>
      <c r="U135" s="852" t="s">
        <v>33</v>
      </c>
      <c r="V135" s="853" t="s">
        <v>33</v>
      </c>
      <c r="W135" s="852" t="s">
        <v>33</v>
      </c>
      <c r="X135" s="853" t="s">
        <v>33</v>
      </c>
      <c r="Y135" s="865"/>
    </row>
    <row r="136" spans="1:26" s="2" customFormat="1" ht="39.75" customHeight="1" x14ac:dyDescent="0.25">
      <c r="A136" s="880" t="s">
        <v>17</v>
      </c>
      <c r="B136" s="137"/>
      <c r="C136" s="881" t="s">
        <v>247</v>
      </c>
      <c r="D136" s="882" t="s">
        <v>248</v>
      </c>
      <c r="E136" s="842">
        <v>1</v>
      </c>
      <c r="F136" s="883">
        <f>SUM(F137:F141)</f>
        <v>4774380270.5</v>
      </c>
      <c r="G136" s="884" t="s">
        <v>33</v>
      </c>
      <c r="H136" s="884">
        <v>0</v>
      </c>
      <c r="I136" s="842">
        <v>1</v>
      </c>
      <c r="J136" s="885">
        <f>J137+J138+J139+J140+J141</f>
        <v>3588712435</v>
      </c>
      <c r="K136" s="852"/>
      <c r="L136" s="886">
        <f>L137+L140</f>
        <v>346585300</v>
      </c>
      <c r="M136" s="887"/>
      <c r="N136" s="888">
        <f>N137+N138+N139+N140+N141</f>
        <v>1391619128</v>
      </c>
      <c r="O136" s="871"/>
      <c r="P136" s="870"/>
      <c r="Q136" s="872"/>
      <c r="R136" s="872"/>
      <c r="S136" s="875" t="s">
        <v>33</v>
      </c>
      <c r="T136" s="889">
        <f>R136+P136+N136+L136</f>
        <v>1738204428</v>
      </c>
      <c r="U136" s="890" t="s">
        <v>33</v>
      </c>
      <c r="V136" s="891">
        <f>T136+H136</f>
        <v>1738204428</v>
      </c>
      <c r="W136" s="892" t="s">
        <v>33</v>
      </c>
      <c r="X136" s="875"/>
      <c r="Y136" s="865"/>
    </row>
    <row r="137" spans="1:26" s="2" customFormat="1" ht="93.75" customHeight="1" x14ac:dyDescent="0.25">
      <c r="A137" s="893">
        <v>4</v>
      </c>
      <c r="B137" s="137"/>
      <c r="C137" s="894" t="s">
        <v>249</v>
      </c>
      <c r="D137" s="895" t="s">
        <v>250</v>
      </c>
      <c r="E137" s="896" t="s">
        <v>251</v>
      </c>
      <c r="F137" s="897">
        <v>543558094</v>
      </c>
      <c r="G137" s="898">
        <v>0</v>
      </c>
      <c r="H137" s="898">
        <v>0</v>
      </c>
      <c r="I137" s="896" t="s">
        <v>251</v>
      </c>
      <c r="J137" s="861">
        <v>259856864</v>
      </c>
      <c r="K137" s="896" t="s">
        <v>252</v>
      </c>
      <c r="L137" s="853">
        <v>27000000</v>
      </c>
      <c r="M137" s="896" t="s">
        <v>252</v>
      </c>
      <c r="N137" s="870">
        <v>131638850</v>
      </c>
      <c r="O137" s="871"/>
      <c r="P137" s="870"/>
      <c r="Q137" s="871"/>
      <c r="R137" s="872"/>
      <c r="S137" s="896" t="s">
        <v>253</v>
      </c>
      <c r="T137" s="873">
        <f>R137+P137+N137+L137</f>
        <v>158638850</v>
      </c>
      <c r="U137" s="896" t="s">
        <v>253</v>
      </c>
      <c r="V137" s="874">
        <f>H137+T137</f>
        <v>158638850</v>
      </c>
      <c r="W137" s="896" t="s">
        <v>254</v>
      </c>
      <c r="X137" s="875">
        <f t="shared" ref="X137:X143" si="2">V137/F137*100%</f>
        <v>0.29185261290580655</v>
      </c>
      <c r="Y137" s="865"/>
    </row>
    <row r="138" spans="1:26" s="2" customFormat="1" ht="53.25" customHeight="1" x14ac:dyDescent="0.25">
      <c r="A138" s="893">
        <v>5</v>
      </c>
      <c r="B138" s="138"/>
      <c r="C138" s="899" t="s">
        <v>255</v>
      </c>
      <c r="D138" s="900" t="s">
        <v>256</v>
      </c>
      <c r="E138" s="868" t="s">
        <v>257</v>
      </c>
      <c r="F138" s="859">
        <v>1158048615.0999999</v>
      </c>
      <c r="G138" s="860"/>
      <c r="H138" s="860"/>
      <c r="I138" s="868" t="s">
        <v>257</v>
      </c>
      <c r="J138" s="861">
        <v>438890338</v>
      </c>
      <c r="K138" s="852"/>
      <c r="L138" s="853"/>
      <c r="M138" s="868" t="s">
        <v>258</v>
      </c>
      <c r="N138" s="862">
        <v>167005000</v>
      </c>
      <c r="O138" s="863"/>
      <c r="P138" s="862"/>
      <c r="Q138" s="863"/>
      <c r="R138" s="862"/>
      <c r="S138" s="868" t="s">
        <v>258</v>
      </c>
      <c r="T138" s="853">
        <f>L138+N138+P138+R138</f>
        <v>167005000</v>
      </c>
      <c r="U138" s="852" t="s">
        <v>33</v>
      </c>
      <c r="V138" s="901">
        <f>T138+H138</f>
        <v>167005000</v>
      </c>
      <c r="W138" s="902" t="s">
        <v>259</v>
      </c>
      <c r="X138" s="864">
        <f t="shared" si="2"/>
        <v>0.14421242581908253</v>
      </c>
      <c r="Y138" s="865"/>
    </row>
    <row r="139" spans="1:26" s="2" customFormat="1" ht="57" customHeight="1" x14ac:dyDescent="0.25">
      <c r="A139" s="903">
        <v>6</v>
      </c>
      <c r="B139" s="904"/>
      <c r="C139" s="905" t="s">
        <v>260</v>
      </c>
      <c r="D139" s="906" t="s">
        <v>261</v>
      </c>
      <c r="E139" s="907" t="s">
        <v>262</v>
      </c>
      <c r="F139" s="908">
        <v>414193890.39999998</v>
      </c>
      <c r="G139" s="884"/>
      <c r="H139" s="884"/>
      <c r="I139" s="907" t="s">
        <v>262</v>
      </c>
      <c r="J139" s="909">
        <v>895727658</v>
      </c>
      <c r="K139" s="852"/>
      <c r="L139" s="853"/>
      <c r="M139" s="907" t="s">
        <v>263</v>
      </c>
      <c r="N139" s="862">
        <v>608090000</v>
      </c>
      <c r="O139" s="863"/>
      <c r="P139" s="862"/>
      <c r="Q139" s="863"/>
      <c r="R139" s="862"/>
      <c r="S139" s="907" t="s">
        <v>263</v>
      </c>
      <c r="T139" s="853">
        <f>L139+N139+P139+R139</f>
        <v>608090000</v>
      </c>
      <c r="U139" s="852"/>
      <c r="V139" s="901">
        <f>T139+H139</f>
        <v>608090000</v>
      </c>
      <c r="W139" s="902" t="s">
        <v>264</v>
      </c>
      <c r="X139" s="864">
        <f t="shared" si="2"/>
        <v>1.4681288500241965</v>
      </c>
      <c r="Y139" s="865"/>
    </row>
    <row r="140" spans="1:26" s="2" customFormat="1" ht="153.75" customHeight="1" x14ac:dyDescent="0.25">
      <c r="A140" s="910">
        <v>7</v>
      </c>
      <c r="B140" s="911"/>
      <c r="C140" s="894" t="s">
        <v>265</v>
      </c>
      <c r="D140" s="895" t="s">
        <v>266</v>
      </c>
      <c r="E140" s="896" t="s">
        <v>267</v>
      </c>
      <c r="F140" s="912">
        <v>2592008526</v>
      </c>
      <c r="G140" s="913"/>
      <c r="H140" s="914"/>
      <c r="I140" s="896" t="s">
        <v>268</v>
      </c>
      <c r="J140" s="861">
        <v>1948228220</v>
      </c>
      <c r="K140" s="896" t="s">
        <v>269</v>
      </c>
      <c r="L140" s="853">
        <v>319585300</v>
      </c>
      <c r="M140" s="896" t="s">
        <v>270</v>
      </c>
      <c r="N140" s="870">
        <v>446918778</v>
      </c>
      <c r="O140" s="871"/>
      <c r="P140" s="870"/>
      <c r="Q140" s="871"/>
      <c r="R140" s="872"/>
      <c r="S140" s="896" t="s">
        <v>271</v>
      </c>
      <c r="T140" s="873">
        <f>R140+P140+N140+L140</f>
        <v>766504078</v>
      </c>
      <c r="U140" s="896" t="s">
        <v>271</v>
      </c>
      <c r="V140" s="915">
        <f>H140+T140</f>
        <v>766504078</v>
      </c>
      <c r="W140" s="896" t="s">
        <v>272</v>
      </c>
      <c r="X140" s="875">
        <f t="shared" si="2"/>
        <v>0.29571819317387538</v>
      </c>
      <c r="Y140" s="865"/>
    </row>
    <row r="141" spans="1:26" s="2" customFormat="1" ht="71.25" customHeight="1" x14ac:dyDescent="0.25">
      <c r="A141" s="903">
        <v>8</v>
      </c>
      <c r="B141" s="916"/>
      <c r="C141" s="917" t="s">
        <v>273</v>
      </c>
      <c r="D141" s="918" t="s">
        <v>274</v>
      </c>
      <c r="E141" s="919" t="s">
        <v>275</v>
      </c>
      <c r="F141" s="920">
        <v>66571145</v>
      </c>
      <c r="G141" s="860"/>
      <c r="H141" s="898"/>
      <c r="I141" s="919" t="s">
        <v>275</v>
      </c>
      <c r="J141" s="861">
        <v>46009355</v>
      </c>
      <c r="K141" s="852"/>
      <c r="L141" s="853"/>
      <c r="M141" s="919" t="s">
        <v>275</v>
      </c>
      <c r="N141" s="862">
        <v>37966500</v>
      </c>
      <c r="O141" s="863"/>
      <c r="P141" s="862"/>
      <c r="Q141" s="863"/>
      <c r="R141" s="862"/>
      <c r="S141" s="919" t="s">
        <v>275</v>
      </c>
      <c r="T141" s="853">
        <f>L141+N141+P141+R141</f>
        <v>37966500</v>
      </c>
      <c r="U141" s="919" t="s">
        <v>275</v>
      </c>
      <c r="V141" s="853">
        <f>T141+H141</f>
        <v>37966500</v>
      </c>
      <c r="W141" s="921">
        <v>1</v>
      </c>
      <c r="X141" s="864">
        <f t="shared" si="2"/>
        <v>0.57031466110429674</v>
      </c>
      <c r="Y141" s="865"/>
    </row>
    <row r="142" spans="1:26" s="2" customFormat="1" ht="53.25" customHeight="1" x14ac:dyDescent="0.25">
      <c r="A142" s="893" t="s">
        <v>18</v>
      </c>
      <c r="B142" s="138"/>
      <c r="C142" s="922" t="s">
        <v>276</v>
      </c>
      <c r="D142" s="923" t="s">
        <v>277</v>
      </c>
      <c r="E142" s="842">
        <v>1</v>
      </c>
      <c r="F142" s="924">
        <f>F143</f>
        <v>2897841887</v>
      </c>
      <c r="G142" s="884" t="s">
        <v>33</v>
      </c>
      <c r="H142" s="884" t="s">
        <v>33</v>
      </c>
      <c r="I142" s="842">
        <v>1</v>
      </c>
      <c r="J142" s="885">
        <f>J143</f>
        <v>1169530100</v>
      </c>
      <c r="K142" s="852"/>
      <c r="L142" s="853"/>
      <c r="M142" s="863" t="s">
        <v>33</v>
      </c>
      <c r="N142" s="925">
        <f>N143</f>
        <v>24000000</v>
      </c>
      <c r="O142" s="863"/>
      <c r="P142" s="862"/>
      <c r="Q142" s="863"/>
      <c r="R142" s="862"/>
      <c r="S142" s="852" t="s">
        <v>33</v>
      </c>
      <c r="T142" s="886">
        <f>L142+N142</f>
        <v>24000000</v>
      </c>
      <c r="U142" s="852" t="s">
        <v>33</v>
      </c>
      <c r="V142" s="886">
        <f>V143</f>
        <v>24000000</v>
      </c>
      <c r="W142" s="852" t="s">
        <v>33</v>
      </c>
      <c r="X142" s="926">
        <f t="shared" si="2"/>
        <v>8.2820253608957509E-3</v>
      </c>
      <c r="Y142" s="865"/>
    </row>
    <row r="143" spans="1:26" s="2" customFormat="1" ht="45" customHeight="1" x14ac:dyDescent="0.25">
      <c r="A143" s="893">
        <v>9</v>
      </c>
      <c r="B143" s="137"/>
      <c r="C143" s="927" t="s">
        <v>278</v>
      </c>
      <c r="D143" s="895" t="s">
        <v>279</v>
      </c>
      <c r="E143" s="928" t="s">
        <v>280</v>
      </c>
      <c r="F143" s="859">
        <v>2897841887</v>
      </c>
      <c r="G143" s="860"/>
      <c r="H143" s="860"/>
      <c r="I143" s="928" t="s">
        <v>280</v>
      </c>
      <c r="J143" s="861">
        <v>1169530100</v>
      </c>
      <c r="K143" s="852"/>
      <c r="L143" s="853"/>
      <c r="M143" s="928" t="s">
        <v>281</v>
      </c>
      <c r="N143" s="862">
        <v>24000000</v>
      </c>
      <c r="O143" s="863"/>
      <c r="P143" s="862"/>
      <c r="Q143" s="863"/>
      <c r="R143" s="862"/>
      <c r="S143" s="928" t="s">
        <v>281</v>
      </c>
      <c r="T143" s="853">
        <f>L143+N143+P143+R143</f>
        <v>24000000</v>
      </c>
      <c r="U143" s="852" t="s">
        <v>33</v>
      </c>
      <c r="V143" s="853">
        <f>T143+H143</f>
        <v>24000000</v>
      </c>
      <c r="W143" s="852" t="s">
        <v>282</v>
      </c>
      <c r="X143" s="864">
        <f t="shared" si="2"/>
        <v>8.2820253608957509E-3</v>
      </c>
      <c r="Y143" s="865"/>
    </row>
    <row r="144" spans="1:26" s="2" customFormat="1" ht="57.75" customHeight="1" x14ac:dyDescent="0.25">
      <c r="A144" s="893" t="s">
        <v>19</v>
      </c>
      <c r="B144" s="137"/>
      <c r="C144" s="922" t="s">
        <v>283</v>
      </c>
      <c r="D144" s="929" t="s">
        <v>284</v>
      </c>
      <c r="E144" s="842">
        <v>1</v>
      </c>
      <c r="F144" s="924">
        <f>F145+F146+F147+F148</f>
        <v>4738449996</v>
      </c>
      <c r="G144" s="860"/>
      <c r="H144" s="898"/>
      <c r="I144" s="842">
        <v>1</v>
      </c>
      <c r="J144" s="930">
        <f>J145+J146+J147+J148</f>
        <v>4668505523</v>
      </c>
      <c r="K144" s="849"/>
      <c r="L144" s="930">
        <f>L145+L146+L147+L148</f>
        <v>537439815</v>
      </c>
      <c r="M144" s="931"/>
      <c r="N144" s="932">
        <f>N145+N146+N147+N148</f>
        <v>719982531</v>
      </c>
      <c r="O144" s="931"/>
      <c r="P144" s="931"/>
      <c r="Q144" s="931"/>
      <c r="R144" s="931"/>
      <c r="S144" s="933"/>
      <c r="T144" s="889">
        <f t="shared" ref="T144:T149" si="3">L144+N144+P144+R144</f>
        <v>1257422346</v>
      </c>
      <c r="U144" s="934"/>
      <c r="V144" s="891">
        <f>H144+T144</f>
        <v>1257422346</v>
      </c>
      <c r="W144" s="935"/>
      <c r="X144" s="933"/>
      <c r="Y144" s="936"/>
    </row>
    <row r="145" spans="1:26" s="7" customFormat="1" ht="54.75" customHeight="1" x14ac:dyDescent="0.25">
      <c r="A145" s="893">
        <v>10</v>
      </c>
      <c r="B145" s="137"/>
      <c r="C145" s="899" t="s">
        <v>285</v>
      </c>
      <c r="D145" s="900" t="s">
        <v>286</v>
      </c>
      <c r="E145" s="937" t="s">
        <v>50</v>
      </c>
      <c r="F145" s="859">
        <v>156585495</v>
      </c>
      <c r="G145" s="884"/>
      <c r="H145" s="884"/>
      <c r="I145" s="937" t="s">
        <v>50</v>
      </c>
      <c r="J145" s="938">
        <v>463425000</v>
      </c>
      <c r="K145" s="937" t="s">
        <v>51</v>
      </c>
      <c r="L145" s="939">
        <v>52000000</v>
      </c>
      <c r="M145" s="937" t="s">
        <v>51</v>
      </c>
      <c r="N145" s="940">
        <v>131256000</v>
      </c>
      <c r="O145" s="941"/>
      <c r="P145" s="941"/>
      <c r="Q145" s="941"/>
      <c r="R145" s="941"/>
      <c r="S145" s="937" t="s">
        <v>52</v>
      </c>
      <c r="T145" s="873">
        <f t="shared" si="3"/>
        <v>183256000</v>
      </c>
      <c r="U145" s="937" t="s">
        <v>51</v>
      </c>
      <c r="V145" s="942">
        <f>H145+T145</f>
        <v>183256000</v>
      </c>
      <c r="W145" s="937" t="s">
        <v>287</v>
      </c>
      <c r="X145" s="943">
        <f>V145/F145*100%</f>
        <v>1.1703255145056699</v>
      </c>
      <c r="Y145" s="944"/>
    </row>
    <row r="146" spans="1:26" s="2" customFormat="1" ht="250.5" customHeight="1" x14ac:dyDescent="0.25">
      <c r="A146" s="945">
        <v>11</v>
      </c>
      <c r="B146" s="946"/>
      <c r="C146" s="899" t="s">
        <v>288</v>
      </c>
      <c r="D146" s="947" t="s">
        <v>289</v>
      </c>
      <c r="E146" s="937" t="s">
        <v>290</v>
      </c>
      <c r="F146" s="948">
        <v>3444880890</v>
      </c>
      <c r="G146" s="860"/>
      <c r="H146" s="898"/>
      <c r="I146" s="937" t="s">
        <v>290</v>
      </c>
      <c r="J146" s="938">
        <v>1840500000</v>
      </c>
      <c r="K146" s="937" t="s">
        <v>291</v>
      </c>
      <c r="L146" s="939">
        <v>289339815</v>
      </c>
      <c r="M146" s="937" t="s">
        <v>291</v>
      </c>
      <c r="N146" s="949">
        <v>297266103</v>
      </c>
      <c r="O146" s="950"/>
      <c r="P146" s="949"/>
      <c r="Q146" s="950"/>
      <c r="R146" s="951"/>
      <c r="S146" s="937" t="s">
        <v>292</v>
      </c>
      <c r="T146" s="873">
        <f t="shared" si="3"/>
        <v>586605918</v>
      </c>
      <c r="U146" s="937" t="s">
        <v>292</v>
      </c>
      <c r="V146" s="874">
        <f>T146+H146</f>
        <v>586605918</v>
      </c>
      <c r="W146" s="937" t="s">
        <v>291</v>
      </c>
      <c r="X146" s="875">
        <f t="shared" ref="X146:X152" si="4">V146/F146*100%</f>
        <v>0.17028336733000948</v>
      </c>
      <c r="Y146" s="865"/>
    </row>
    <row r="147" spans="1:26" s="2" customFormat="1" ht="50.25" customHeight="1" x14ac:dyDescent="0.25">
      <c r="A147" s="952">
        <v>12</v>
      </c>
      <c r="B147" s="137"/>
      <c r="C147" s="899" t="s">
        <v>293</v>
      </c>
      <c r="D147" s="900" t="s">
        <v>294</v>
      </c>
      <c r="E147" s="937" t="s">
        <v>50</v>
      </c>
      <c r="F147" s="912">
        <v>849410309</v>
      </c>
      <c r="G147" s="860" t="s">
        <v>33</v>
      </c>
      <c r="H147" s="898">
        <v>0</v>
      </c>
      <c r="I147" s="937" t="s">
        <v>50</v>
      </c>
      <c r="J147" s="953">
        <v>1727115000</v>
      </c>
      <c r="K147" s="937" t="s">
        <v>51</v>
      </c>
      <c r="L147" s="954">
        <v>61100000</v>
      </c>
      <c r="M147" s="937" t="s">
        <v>51</v>
      </c>
      <c r="N147" s="955">
        <v>61920000</v>
      </c>
      <c r="O147" s="956"/>
      <c r="P147" s="955"/>
      <c r="Q147" s="956"/>
      <c r="R147" s="957"/>
      <c r="S147" s="937" t="s">
        <v>52</v>
      </c>
      <c r="T147" s="873">
        <f t="shared" si="3"/>
        <v>123020000</v>
      </c>
      <c r="U147" s="937" t="s">
        <v>52</v>
      </c>
      <c r="V147" s="874">
        <f>H147+T147</f>
        <v>123020000</v>
      </c>
      <c r="W147" s="937" t="s">
        <v>51</v>
      </c>
      <c r="X147" s="875">
        <f t="shared" si="4"/>
        <v>0.14482988809593081</v>
      </c>
      <c r="Y147" s="865"/>
    </row>
    <row r="148" spans="1:26" s="2" customFormat="1" ht="109.5" customHeight="1" x14ac:dyDescent="0.25">
      <c r="A148" s="958">
        <v>13</v>
      </c>
      <c r="B148" s="137"/>
      <c r="C148" s="899" t="s">
        <v>295</v>
      </c>
      <c r="D148" s="900" t="s">
        <v>296</v>
      </c>
      <c r="E148" s="937" t="s">
        <v>297</v>
      </c>
      <c r="F148" s="912">
        <v>287573302</v>
      </c>
      <c r="G148" s="884" t="s">
        <v>33</v>
      </c>
      <c r="H148" s="884">
        <v>0</v>
      </c>
      <c r="I148" s="937" t="s">
        <v>297</v>
      </c>
      <c r="J148" s="953">
        <v>637465523</v>
      </c>
      <c r="K148" s="959" t="s">
        <v>51</v>
      </c>
      <c r="L148" s="960">
        <v>135000000</v>
      </c>
      <c r="M148" s="937" t="s">
        <v>298</v>
      </c>
      <c r="N148" s="949">
        <v>229540428</v>
      </c>
      <c r="O148" s="950"/>
      <c r="P148" s="949"/>
      <c r="Q148" s="950"/>
      <c r="R148" s="951"/>
      <c r="S148" s="937" t="s">
        <v>298</v>
      </c>
      <c r="T148" s="873">
        <f t="shared" si="3"/>
        <v>364540428</v>
      </c>
      <c r="U148" s="937" t="s">
        <v>298</v>
      </c>
      <c r="V148" s="874">
        <f>H148+T148</f>
        <v>364540428</v>
      </c>
      <c r="W148" s="937" t="s">
        <v>299</v>
      </c>
      <c r="X148" s="875">
        <f t="shared" si="4"/>
        <v>1.267643503290163</v>
      </c>
      <c r="Y148" s="865"/>
    </row>
    <row r="149" spans="1:26" s="2" customFormat="1" ht="46.5" customHeight="1" x14ac:dyDescent="0.25">
      <c r="A149" s="961" t="s">
        <v>300</v>
      </c>
      <c r="B149" s="962"/>
      <c r="C149" s="922" t="s">
        <v>301</v>
      </c>
      <c r="D149" s="929" t="s">
        <v>302</v>
      </c>
      <c r="E149" s="963">
        <v>1</v>
      </c>
      <c r="F149" s="964">
        <f>SUM(F150:F152)</f>
        <v>6932462476</v>
      </c>
      <c r="G149" s="860" t="s">
        <v>33</v>
      </c>
      <c r="H149" s="898">
        <v>0</v>
      </c>
      <c r="I149" s="963">
        <v>1</v>
      </c>
      <c r="J149" s="965">
        <f>J150+J151+J152</f>
        <v>4970924300</v>
      </c>
      <c r="K149" s="902"/>
      <c r="L149" s="966">
        <f>L150+L151+L152</f>
        <v>149447400</v>
      </c>
      <c r="M149" s="967"/>
      <c r="N149" s="968">
        <f>N150+N151+N152</f>
        <v>1091435371</v>
      </c>
      <c r="O149" s="967"/>
      <c r="P149" s="969"/>
      <c r="Q149" s="967"/>
      <c r="R149" s="970"/>
      <c r="S149" s="971"/>
      <c r="T149" s="972">
        <f t="shared" si="3"/>
        <v>1240882771</v>
      </c>
      <c r="U149" s="973"/>
      <c r="V149" s="974">
        <f>H149+T149</f>
        <v>1240882771</v>
      </c>
      <c r="W149" s="892"/>
      <c r="X149" s="875"/>
      <c r="Y149" s="865"/>
    </row>
    <row r="150" spans="1:26" s="189" customFormat="1" ht="136.5" customHeight="1" x14ac:dyDescent="0.25">
      <c r="A150" s="952">
        <v>14</v>
      </c>
      <c r="B150" s="137"/>
      <c r="C150" s="975" t="s">
        <v>303</v>
      </c>
      <c r="D150" s="900" t="s">
        <v>304</v>
      </c>
      <c r="E150" s="937" t="s">
        <v>305</v>
      </c>
      <c r="F150" s="912">
        <v>4272782076</v>
      </c>
      <c r="G150" s="860" t="s">
        <v>33</v>
      </c>
      <c r="H150" s="898">
        <v>0</v>
      </c>
      <c r="I150" s="937" t="s">
        <v>305</v>
      </c>
      <c r="J150" s="976">
        <v>2624169000</v>
      </c>
      <c r="K150" s="937" t="s">
        <v>306</v>
      </c>
      <c r="L150" s="977">
        <v>50302400</v>
      </c>
      <c r="M150" s="937" t="s">
        <v>307</v>
      </c>
      <c r="N150" s="978">
        <v>516642971</v>
      </c>
      <c r="O150" s="979"/>
      <c r="P150" s="978"/>
      <c r="Q150" s="979"/>
      <c r="R150" s="980"/>
      <c r="S150" s="937" t="s">
        <v>308</v>
      </c>
      <c r="T150" s="981">
        <f>L150+N150+P150+R150</f>
        <v>566945371</v>
      </c>
      <c r="U150" s="937" t="s">
        <v>308</v>
      </c>
      <c r="V150" s="915">
        <f>H150+T150</f>
        <v>566945371</v>
      </c>
      <c r="W150" s="937" t="s">
        <v>309</v>
      </c>
      <c r="X150" s="971">
        <f t="shared" si="4"/>
        <v>0.13268764025773824</v>
      </c>
      <c r="Y150" s="982"/>
    </row>
    <row r="151" spans="1:26" s="189" customFormat="1" ht="46.5" customHeight="1" x14ac:dyDescent="0.25">
      <c r="A151" s="952">
        <v>15</v>
      </c>
      <c r="B151" s="137"/>
      <c r="C151" s="975" t="s">
        <v>310</v>
      </c>
      <c r="D151" s="983" t="s">
        <v>311</v>
      </c>
      <c r="E151" s="868" t="s">
        <v>50</v>
      </c>
      <c r="F151" s="912">
        <v>1028160565</v>
      </c>
      <c r="G151" s="884" t="s">
        <v>33</v>
      </c>
      <c r="H151" s="884">
        <v>0</v>
      </c>
      <c r="I151" s="868" t="s">
        <v>50</v>
      </c>
      <c r="J151" s="976">
        <v>691401800</v>
      </c>
      <c r="K151" s="937" t="s">
        <v>51</v>
      </c>
      <c r="L151" s="977">
        <v>11945000</v>
      </c>
      <c r="M151" s="937" t="s">
        <v>51</v>
      </c>
      <c r="N151" s="969">
        <v>122349000</v>
      </c>
      <c r="O151" s="967"/>
      <c r="P151" s="969"/>
      <c r="Q151" s="967"/>
      <c r="R151" s="970"/>
      <c r="S151" s="937" t="s">
        <v>52</v>
      </c>
      <c r="T151" s="984">
        <f>L151+N151+P151+R151</f>
        <v>134294000</v>
      </c>
      <c r="U151" s="937" t="s">
        <v>52</v>
      </c>
      <c r="V151" s="915">
        <f>T151+H151</f>
        <v>134294000</v>
      </c>
      <c r="W151" s="937" t="s">
        <v>287</v>
      </c>
      <c r="X151" s="971">
        <f t="shared" si="4"/>
        <v>0.13061578567740537</v>
      </c>
      <c r="Y151" s="982"/>
    </row>
    <row r="152" spans="1:26" s="189" customFormat="1" ht="93" customHeight="1" thickBot="1" x14ac:dyDescent="0.3">
      <c r="A152" s="985">
        <v>16</v>
      </c>
      <c r="B152" s="986"/>
      <c r="C152" s="987" t="s">
        <v>312</v>
      </c>
      <c r="D152" s="988" t="s">
        <v>313</v>
      </c>
      <c r="E152" s="989" t="s">
        <v>314</v>
      </c>
      <c r="F152" s="990">
        <v>1631519835</v>
      </c>
      <c r="G152" s="860" t="s">
        <v>33</v>
      </c>
      <c r="H152" s="898">
        <v>0</v>
      </c>
      <c r="I152" s="989" t="s">
        <v>314</v>
      </c>
      <c r="J152" s="976">
        <v>1655353500</v>
      </c>
      <c r="K152" s="989" t="s">
        <v>314</v>
      </c>
      <c r="L152" s="977">
        <v>87200000</v>
      </c>
      <c r="M152" s="989" t="s">
        <v>314</v>
      </c>
      <c r="N152" s="991">
        <v>452443400</v>
      </c>
      <c r="O152" s="992"/>
      <c r="P152" s="991"/>
      <c r="Q152" s="992"/>
      <c r="R152" s="993"/>
      <c r="S152" s="989" t="s">
        <v>314</v>
      </c>
      <c r="T152" s="984">
        <f>L152+N152+P152+R152</f>
        <v>539643400</v>
      </c>
      <c r="U152" s="989" t="s">
        <v>314</v>
      </c>
      <c r="V152" s="915">
        <f>H152+T152</f>
        <v>539643400</v>
      </c>
      <c r="W152" s="989" t="s">
        <v>315</v>
      </c>
      <c r="X152" s="971">
        <f t="shared" si="4"/>
        <v>0.33076116417548795</v>
      </c>
      <c r="Y152" s="982"/>
    </row>
    <row r="153" spans="1:26" s="1014" customFormat="1" ht="20.100000000000001" customHeight="1" thickBot="1" x14ac:dyDescent="0.3">
      <c r="A153" s="994"/>
      <c r="B153" s="995"/>
      <c r="C153" s="996"/>
      <c r="D153" s="995"/>
      <c r="E153" s="997"/>
      <c r="F153" s="998">
        <f>SUM(F132+F136+F142+F144+F149)</f>
        <v>21070619484.5</v>
      </c>
      <c r="G153" s="999"/>
      <c r="H153" s="1000"/>
      <c r="I153" s="1001"/>
      <c r="J153" s="1002">
        <f>SUM(J132+J136+J142+J144+J149)</f>
        <v>15046591158</v>
      </c>
      <c r="K153" s="1003"/>
      <c r="L153" s="1002">
        <f>SUM(L132+L136+L144+L149)</f>
        <v>1048705215</v>
      </c>
      <c r="M153" s="1004"/>
      <c r="N153" s="1005">
        <f>SUM(N132+N136+N142+N144+N149)</f>
        <v>3280259580</v>
      </c>
      <c r="O153" s="1006"/>
      <c r="P153" s="1005"/>
      <c r="Q153" s="1006"/>
      <c r="R153" s="1007"/>
      <c r="S153" s="1008"/>
      <c r="T153" s="1005"/>
      <c r="U153" s="1009">
        <f>S154</f>
        <v>0.55030000000000001</v>
      </c>
      <c r="V153" s="1010">
        <f>H153+T154</f>
        <v>4328964795</v>
      </c>
      <c r="W153" s="1011">
        <v>0.54430000000000001</v>
      </c>
      <c r="X153" s="1012">
        <f>V153/F153*100%</f>
        <v>0.20545028579650823</v>
      </c>
      <c r="Y153" s="1013"/>
      <c r="Z153" s="593"/>
    </row>
    <row r="154" spans="1:26" s="2" customFormat="1" ht="20.100000000000001" customHeight="1" x14ac:dyDescent="0.25">
      <c r="A154" s="1015" t="s">
        <v>316</v>
      </c>
      <c r="B154" s="1016"/>
      <c r="C154" s="1016"/>
      <c r="D154" s="1016"/>
      <c r="E154" s="1016"/>
      <c r="F154" s="1016"/>
      <c r="G154" s="1016"/>
      <c r="H154" s="1016"/>
      <c r="I154" s="1016"/>
      <c r="J154" s="1016"/>
      <c r="K154" s="1016"/>
      <c r="L154" s="1016"/>
      <c r="M154" s="1016"/>
      <c r="N154" s="1016"/>
      <c r="O154" s="1016"/>
      <c r="P154" s="1016"/>
      <c r="Q154" s="1016"/>
      <c r="R154" s="1017"/>
      <c r="S154" s="1018">
        <v>0.55030000000000001</v>
      </c>
      <c r="T154" s="1019">
        <f>L153+N153+P153+R153</f>
        <v>4328964795</v>
      </c>
      <c r="U154" s="1020"/>
      <c r="V154" s="1021"/>
      <c r="W154" s="1022"/>
      <c r="X154" s="1023"/>
      <c r="Y154" s="1024"/>
    </row>
    <row r="155" spans="1:26" s="2" customFormat="1" ht="20.100000000000001" customHeight="1" x14ac:dyDescent="0.25">
      <c r="A155" s="1015" t="s">
        <v>54</v>
      </c>
      <c r="B155" s="1016"/>
      <c r="C155" s="1016"/>
      <c r="D155" s="1016"/>
      <c r="E155" s="1016"/>
      <c r="F155" s="1016"/>
      <c r="G155" s="1016"/>
      <c r="H155" s="1016"/>
      <c r="I155" s="1016"/>
      <c r="J155" s="1016"/>
      <c r="K155" s="1016"/>
      <c r="L155" s="1016"/>
      <c r="M155" s="1016"/>
      <c r="N155" s="1016"/>
      <c r="O155" s="1016"/>
      <c r="P155" s="1016"/>
      <c r="Q155" s="1016"/>
      <c r="R155" s="1017"/>
      <c r="S155" s="1025"/>
      <c r="T155" s="1026" t="s">
        <v>55</v>
      </c>
      <c r="U155" s="1027"/>
      <c r="V155" s="1021"/>
      <c r="W155" s="1022"/>
      <c r="X155" s="1023"/>
      <c r="Y155" s="1028"/>
    </row>
    <row r="156" spans="1:26" s="2" customFormat="1" ht="29.25" customHeight="1" thickBot="1" x14ac:dyDescent="0.3">
      <c r="A156" s="1029"/>
      <c r="B156" s="1030"/>
      <c r="C156" s="1031"/>
      <c r="D156" s="1031"/>
      <c r="E156" s="1030"/>
      <c r="F156" s="1030"/>
      <c r="G156" s="1030"/>
      <c r="H156" s="1032"/>
      <c r="I156" s="1030"/>
      <c r="J156" s="1030"/>
      <c r="K156" s="1030"/>
      <c r="L156" s="1030"/>
      <c r="M156" s="1033"/>
      <c r="N156" s="1033"/>
      <c r="O156" s="1033"/>
      <c r="P156" s="1033"/>
      <c r="Q156" s="1033"/>
      <c r="R156" s="1033"/>
      <c r="S156" s="1034"/>
      <c r="T156" s="325"/>
      <c r="U156" s="325"/>
      <c r="V156" s="325"/>
      <c r="W156" s="325"/>
      <c r="X156" s="325"/>
      <c r="Y156" s="108"/>
    </row>
    <row r="157" spans="1:26" s="2" customFormat="1" ht="117.75" customHeight="1" thickTop="1" x14ac:dyDescent="0.25">
      <c r="A157" s="1035"/>
      <c r="B157" s="1036" t="s">
        <v>317</v>
      </c>
      <c r="C157" s="1037" t="s">
        <v>225</v>
      </c>
      <c r="D157" s="1038" t="s">
        <v>318</v>
      </c>
      <c r="E157" s="1039"/>
      <c r="F157" s="1040"/>
      <c r="G157" s="1041"/>
      <c r="H157" s="1042"/>
      <c r="I157" s="1039"/>
      <c r="J157" s="1043"/>
      <c r="K157" s="1044"/>
      <c r="L157" s="1043"/>
      <c r="M157" s="1045"/>
      <c r="N157" s="1046"/>
      <c r="O157" s="1045"/>
      <c r="P157" s="1046"/>
      <c r="Q157" s="1045"/>
      <c r="R157" s="1047"/>
      <c r="S157" s="1023"/>
      <c r="T157" s="1048"/>
      <c r="U157" s="1023"/>
      <c r="V157" s="1049"/>
      <c r="W157" s="1050"/>
      <c r="X157" s="1050"/>
      <c r="Y157" s="1051" t="s">
        <v>319</v>
      </c>
    </row>
    <row r="158" spans="1:26" s="2" customFormat="1" ht="66" customHeight="1" x14ac:dyDescent="0.25">
      <c r="A158" s="1052">
        <v>1</v>
      </c>
      <c r="B158" s="1053"/>
      <c r="C158" s="1054" t="s">
        <v>320</v>
      </c>
      <c r="D158" s="1055" t="s">
        <v>321</v>
      </c>
      <c r="E158" s="1056"/>
      <c r="F158" s="1057"/>
      <c r="G158" s="1058"/>
      <c r="H158" s="1058"/>
      <c r="I158" s="1058"/>
      <c r="J158" s="1058"/>
      <c r="K158" s="1059"/>
      <c r="L158" s="1058"/>
      <c r="M158" s="1060"/>
      <c r="N158" s="1061"/>
      <c r="O158" s="1060"/>
      <c r="P158" s="1062"/>
      <c r="Q158" s="1060"/>
      <c r="R158" s="1062"/>
      <c r="S158" s="1063"/>
      <c r="T158" s="1064"/>
      <c r="U158" s="1063"/>
      <c r="V158" s="1064"/>
      <c r="W158" s="1059"/>
      <c r="X158" s="1065"/>
      <c r="Y158" s="1066"/>
    </row>
    <row r="159" spans="1:26" s="2" customFormat="1" ht="43.5" customHeight="1" x14ac:dyDescent="0.25">
      <c r="A159" s="1067">
        <v>2</v>
      </c>
      <c r="B159" s="1068"/>
      <c r="C159" s="1069" t="s">
        <v>322</v>
      </c>
      <c r="D159" s="1070" t="s">
        <v>323</v>
      </c>
      <c r="E159" s="1071" t="s">
        <v>324</v>
      </c>
      <c r="F159" s="1072">
        <v>425220121</v>
      </c>
      <c r="G159" s="1073"/>
      <c r="H159" s="1058">
        <v>0</v>
      </c>
      <c r="I159" s="1073" t="s">
        <v>324</v>
      </c>
      <c r="J159" s="1074">
        <v>61100000</v>
      </c>
      <c r="K159" s="1073" t="s">
        <v>325</v>
      </c>
      <c r="L159" s="1074">
        <v>19275000</v>
      </c>
      <c r="M159" s="1073" t="s">
        <v>326</v>
      </c>
      <c r="N159" s="1075">
        <f>29500000-L159</f>
        <v>10225000</v>
      </c>
      <c r="O159" s="1076"/>
      <c r="P159" s="1077"/>
      <c r="Q159" s="1076"/>
      <c r="R159" s="1077"/>
      <c r="S159" s="1073" t="s">
        <v>327</v>
      </c>
      <c r="T159" s="753">
        <f>L159+N159+P160+R160</f>
        <v>29500000</v>
      </c>
      <c r="U159" s="1073" t="s">
        <v>327</v>
      </c>
      <c r="V159" s="1078"/>
      <c r="W159" s="1079">
        <f>5/10*100%</f>
        <v>0.5</v>
      </c>
      <c r="X159" s="1080"/>
      <c r="Y159" s="865"/>
    </row>
    <row r="160" spans="1:26" s="2" customFormat="1" ht="58.5" customHeight="1" x14ac:dyDescent="0.25">
      <c r="A160" s="1067">
        <v>3</v>
      </c>
      <c r="B160" s="1068"/>
      <c r="C160" s="1069"/>
      <c r="D160" s="1081" t="s">
        <v>328</v>
      </c>
      <c r="E160" s="1082" t="s">
        <v>324</v>
      </c>
      <c r="F160" s="1083"/>
      <c r="G160" s="1084"/>
      <c r="H160" s="1058">
        <v>0</v>
      </c>
      <c r="I160" s="1084"/>
      <c r="J160" s="1085"/>
      <c r="K160" s="1084"/>
      <c r="L160" s="1085"/>
      <c r="M160" s="1084"/>
      <c r="N160" s="1086"/>
      <c r="O160" s="872"/>
      <c r="P160" s="1087"/>
      <c r="Q160" s="872"/>
      <c r="R160" s="1087"/>
      <c r="S160" s="1084"/>
      <c r="T160" s="1088"/>
      <c r="U160" s="1084"/>
      <c r="V160" s="874">
        <f>T159+H159</f>
        <v>29500000</v>
      </c>
      <c r="W160" s="1089"/>
      <c r="X160" s="1090">
        <f>V160/F159*100%</f>
        <v>6.937583275839386E-2</v>
      </c>
      <c r="Y160" s="865"/>
    </row>
    <row r="161" spans="1:25" s="2" customFormat="1" ht="58.5" customHeight="1" x14ac:dyDescent="0.25">
      <c r="A161" s="1067"/>
      <c r="B161" s="1068"/>
      <c r="C161" s="1091" t="s">
        <v>329</v>
      </c>
      <c r="D161" s="1092" t="s">
        <v>330</v>
      </c>
      <c r="E161" s="1082"/>
      <c r="F161" s="1093"/>
      <c r="G161" s="1094"/>
      <c r="H161" s="1094"/>
      <c r="I161" s="1095"/>
      <c r="J161" s="1096"/>
      <c r="K161" s="1059"/>
      <c r="L161" s="1095"/>
      <c r="M161" s="1045"/>
      <c r="N161" s="1097"/>
      <c r="O161" s="1098"/>
      <c r="P161" s="1099"/>
      <c r="Q161" s="1098"/>
      <c r="R161" s="1099"/>
      <c r="S161" s="1059"/>
      <c r="T161" s="1048"/>
      <c r="U161" s="1059"/>
      <c r="V161" s="1049"/>
      <c r="W161" s="1059"/>
      <c r="X161" s="1050"/>
      <c r="Y161" s="865"/>
    </row>
    <row r="162" spans="1:25" s="2" customFormat="1" ht="31.5" customHeight="1" x14ac:dyDescent="0.25">
      <c r="A162" s="1100" t="s">
        <v>331</v>
      </c>
      <c r="B162" s="1101"/>
      <c r="C162" s="1102" t="s">
        <v>332</v>
      </c>
      <c r="D162" s="1103" t="s">
        <v>333</v>
      </c>
      <c r="E162" s="1082" t="s">
        <v>50</v>
      </c>
      <c r="F162" s="1104">
        <v>7216448611</v>
      </c>
      <c r="G162" s="1095">
        <v>0</v>
      </c>
      <c r="H162" s="1095">
        <v>0</v>
      </c>
      <c r="I162" s="1105" t="s">
        <v>334</v>
      </c>
      <c r="J162" s="1106">
        <v>935305000</v>
      </c>
      <c r="K162" s="1107" t="s">
        <v>335</v>
      </c>
      <c r="L162" s="1108">
        <v>210730000</v>
      </c>
      <c r="M162" s="1107" t="s">
        <v>335</v>
      </c>
      <c r="N162" s="1109">
        <v>228290000</v>
      </c>
      <c r="O162" s="1110"/>
      <c r="P162" s="1110"/>
      <c r="Q162" s="1110"/>
      <c r="R162" s="1110"/>
      <c r="S162" s="1107" t="s">
        <v>336</v>
      </c>
      <c r="T162" s="1111">
        <f>L162+N162+P162+R162</f>
        <v>439020000</v>
      </c>
      <c r="U162" s="1107" t="s">
        <v>336</v>
      </c>
      <c r="V162" s="1112">
        <f>H162+T162</f>
        <v>439020000</v>
      </c>
      <c r="W162" s="1113">
        <f>6/12*100%</f>
        <v>0.5</v>
      </c>
      <c r="X162" s="1114">
        <f>V162/F162*100%</f>
        <v>6.0836018333284295E-2</v>
      </c>
      <c r="Y162" s="944"/>
    </row>
    <row r="163" spans="1:25" s="2" customFormat="1" ht="58.5" customHeight="1" x14ac:dyDescent="0.25">
      <c r="A163" s="1115"/>
      <c r="B163" s="1101"/>
      <c r="C163" s="1102" t="s">
        <v>337</v>
      </c>
      <c r="D163" s="1116" t="s">
        <v>338</v>
      </c>
      <c r="E163" s="1117" t="s">
        <v>334</v>
      </c>
      <c r="F163" s="1118">
        <v>450012953</v>
      </c>
      <c r="G163" s="1119"/>
      <c r="H163" s="1119"/>
      <c r="I163" s="1117" t="s">
        <v>334</v>
      </c>
      <c r="J163" s="1120">
        <v>58325000</v>
      </c>
      <c r="K163" s="1121" t="s">
        <v>335</v>
      </c>
      <c r="L163" s="1122">
        <v>9500000</v>
      </c>
      <c r="M163" s="1121" t="s">
        <v>335</v>
      </c>
      <c r="N163" s="1123">
        <f>29875000-L163</f>
        <v>20375000</v>
      </c>
      <c r="O163" s="1124"/>
      <c r="P163" s="1125"/>
      <c r="Q163" s="1124"/>
      <c r="R163" s="1125"/>
      <c r="S163" s="1121" t="s">
        <v>336</v>
      </c>
      <c r="T163" s="1126">
        <f>L163+N163+P163+R163</f>
        <v>29875000</v>
      </c>
      <c r="U163" s="1121" t="s">
        <v>336</v>
      </c>
      <c r="V163" s="1127">
        <f>T163+H163</f>
        <v>29875000</v>
      </c>
      <c r="W163" s="1128">
        <f>6/12*100%</f>
        <v>0.5</v>
      </c>
      <c r="X163" s="1129">
        <f>V163/F163*100%</f>
        <v>6.6386977976609488E-2</v>
      </c>
      <c r="Y163" s="944"/>
    </row>
    <row r="164" spans="1:25" s="2" customFormat="1" ht="27.75" customHeight="1" x14ac:dyDescent="0.25">
      <c r="A164" s="1130"/>
      <c r="B164" s="1101"/>
      <c r="C164" s="1131" t="s">
        <v>339</v>
      </c>
      <c r="D164" s="1132"/>
      <c r="E164" s="1071"/>
      <c r="F164" s="1133">
        <v>398704147</v>
      </c>
      <c r="G164" s="1134"/>
      <c r="H164" s="1134"/>
      <c r="I164" s="1135"/>
      <c r="J164" s="1136">
        <v>51675000</v>
      </c>
      <c r="L164" s="1136">
        <v>8970000</v>
      </c>
      <c r="M164" s="827"/>
      <c r="N164" s="1137">
        <f>17515000-L164</f>
        <v>8545000</v>
      </c>
      <c r="O164" s="827"/>
      <c r="P164" s="1138"/>
      <c r="Q164" s="827"/>
      <c r="R164" s="1138"/>
      <c r="T164" s="753">
        <f>L164+N164+P164+R164</f>
        <v>17515000</v>
      </c>
      <c r="V164" s="1139">
        <f>T164+H165</f>
        <v>17515000</v>
      </c>
      <c r="X164" s="1140">
        <f>V164/F164*100%</f>
        <v>4.3929816461126502E-2</v>
      </c>
      <c r="Y164" s="944"/>
    </row>
    <row r="165" spans="1:25" s="433" customFormat="1" ht="30.75" customHeight="1" x14ac:dyDescent="0.25">
      <c r="A165" s="1130" t="s">
        <v>18</v>
      </c>
      <c r="B165" s="1101"/>
      <c r="C165" s="1141"/>
      <c r="D165" s="1142" t="s">
        <v>340</v>
      </c>
      <c r="E165" s="1143" t="s">
        <v>117</v>
      </c>
      <c r="F165" s="1136"/>
      <c r="G165" s="1134"/>
      <c r="H165" s="1134"/>
      <c r="I165" s="1144" t="s">
        <v>117</v>
      </c>
      <c r="J165" s="1136"/>
      <c r="K165" s="1145" t="s">
        <v>117</v>
      </c>
      <c r="L165" s="1136"/>
      <c r="M165" s="1144" t="s">
        <v>117</v>
      </c>
      <c r="N165" s="1146"/>
      <c r="O165" s="1147"/>
      <c r="P165" s="1148"/>
      <c r="Q165" s="1147"/>
      <c r="R165" s="1148"/>
      <c r="S165" s="1145" t="s">
        <v>117</v>
      </c>
      <c r="T165" s="764"/>
      <c r="U165" s="1145" t="s">
        <v>117</v>
      </c>
      <c r="V165" s="1149"/>
      <c r="W165" s="1150">
        <f>1/1*100%</f>
        <v>1</v>
      </c>
      <c r="X165" s="1151"/>
      <c r="Y165" s="944"/>
    </row>
    <row r="166" spans="1:25" s="2" customFormat="1" ht="42" customHeight="1" thickBot="1" x14ac:dyDescent="0.3">
      <c r="A166" s="1152"/>
      <c r="B166" s="1153"/>
      <c r="C166" s="1154"/>
      <c r="D166" s="1155" t="s">
        <v>341</v>
      </c>
      <c r="E166" s="1156" t="s">
        <v>117</v>
      </c>
      <c r="F166" s="1157"/>
      <c r="G166" s="1158"/>
      <c r="H166" s="1158"/>
      <c r="I166" s="1159" t="s">
        <v>117</v>
      </c>
      <c r="J166" s="1157"/>
      <c r="K166" s="1159" t="s">
        <v>117</v>
      </c>
      <c r="L166" s="1157"/>
      <c r="M166" s="1159" t="s">
        <v>117</v>
      </c>
      <c r="N166" s="1160"/>
      <c r="O166" s="1161"/>
      <c r="P166" s="1162"/>
      <c r="Q166" s="1161"/>
      <c r="R166" s="1162"/>
      <c r="S166" s="1159" t="s">
        <v>117</v>
      </c>
      <c r="T166" s="1163"/>
      <c r="U166" s="1159" t="s">
        <v>117</v>
      </c>
      <c r="V166" s="1164"/>
      <c r="W166" s="1165">
        <f>1/1*100%</f>
        <v>1</v>
      </c>
      <c r="X166" s="1166"/>
      <c r="Y166" s="1167"/>
    </row>
    <row r="167" spans="1:25" s="2" customFormat="1" ht="56.25" customHeight="1" x14ac:dyDescent="0.25">
      <c r="A167" s="1130"/>
      <c r="B167" s="1168"/>
      <c r="C167" s="1169" t="s">
        <v>342</v>
      </c>
      <c r="D167" s="1170" t="s">
        <v>343</v>
      </c>
      <c r="E167" s="1082" t="s">
        <v>50</v>
      </c>
      <c r="F167" s="1171">
        <v>52159745696</v>
      </c>
      <c r="G167" s="1095">
        <v>0</v>
      </c>
      <c r="H167" s="1095">
        <v>0</v>
      </c>
      <c r="I167" s="1106" t="s">
        <v>50</v>
      </c>
      <c r="J167" s="1171">
        <v>6760008000</v>
      </c>
      <c r="K167" s="1107" t="s">
        <v>51</v>
      </c>
      <c r="L167" s="1106">
        <v>339967913</v>
      </c>
      <c r="M167" s="1107" t="s">
        <v>51</v>
      </c>
      <c r="N167" s="1172">
        <f>1381874286-L167</f>
        <v>1041906373</v>
      </c>
      <c r="O167" s="1060"/>
      <c r="P167" s="1062"/>
      <c r="Q167" s="1060"/>
      <c r="R167" s="1060"/>
      <c r="S167" s="1107" t="s">
        <v>52</v>
      </c>
      <c r="T167" s="1111">
        <f>L167+N167+P167+R167</f>
        <v>1381874286</v>
      </c>
      <c r="U167" s="1107" t="s">
        <v>52</v>
      </c>
      <c r="V167" s="1112">
        <f>H167+T167</f>
        <v>1381874286</v>
      </c>
      <c r="W167" s="1113">
        <f>W163</f>
        <v>0.5</v>
      </c>
      <c r="X167" s="1114">
        <f>V167/F167*100%</f>
        <v>2.6493117778102444E-2</v>
      </c>
      <c r="Y167" s="944"/>
    </row>
    <row r="168" spans="1:25" s="2" customFormat="1" ht="55.5" customHeight="1" x14ac:dyDescent="0.25">
      <c r="A168" s="1173" t="s">
        <v>19</v>
      </c>
      <c r="B168" s="1174"/>
      <c r="C168" s="1175" t="s">
        <v>344</v>
      </c>
      <c r="D168" s="1176" t="s">
        <v>345</v>
      </c>
      <c r="E168" s="1177" t="s">
        <v>346</v>
      </c>
      <c r="F168" s="1178">
        <v>674537204</v>
      </c>
      <c r="G168" s="1179"/>
      <c r="H168" s="1180"/>
      <c r="I168" s="1177" t="s">
        <v>346</v>
      </c>
      <c r="J168" s="1181"/>
      <c r="K168" s="1179"/>
      <c r="L168" s="1182"/>
      <c r="M168" s="1183">
        <v>6407</v>
      </c>
      <c r="N168" s="1184"/>
      <c r="O168" s="1185"/>
      <c r="P168" s="1186" t="s">
        <v>347</v>
      </c>
      <c r="Q168" s="1185"/>
      <c r="R168" s="1187"/>
      <c r="S168" s="1188">
        <f>K168+M168</f>
        <v>6407</v>
      </c>
      <c r="T168" s="1189">
        <f>L169+N169+P169+R169</f>
        <v>18000000</v>
      </c>
      <c r="U168" s="1190">
        <f>S168/1137*100%</f>
        <v>5.6350043975373794</v>
      </c>
      <c r="V168" s="1189">
        <f>T168</f>
        <v>18000000</v>
      </c>
      <c r="W168" s="1191">
        <f>6407/1137*100%</f>
        <v>5.6350043975373794</v>
      </c>
      <c r="X168" s="1192">
        <f>V168/F168*100%</f>
        <v>2.6684962509495622E-2</v>
      </c>
      <c r="Y168" s="865"/>
    </row>
    <row r="169" spans="1:25" s="2" customFormat="1" ht="72" customHeight="1" thickBot="1" x14ac:dyDescent="0.3">
      <c r="A169" s="1193">
        <v>1</v>
      </c>
      <c r="B169" s="1194"/>
      <c r="C169" s="1195" t="s">
        <v>348</v>
      </c>
      <c r="D169" s="1196" t="s">
        <v>349</v>
      </c>
      <c r="E169" s="1197"/>
      <c r="F169" s="1198"/>
      <c r="G169" s="1199"/>
      <c r="H169" s="1199"/>
      <c r="I169" s="1197"/>
      <c r="J169" s="1158">
        <v>87425000</v>
      </c>
      <c r="K169" s="1199"/>
      <c r="L169" s="1158">
        <v>0</v>
      </c>
      <c r="M169" s="1200"/>
      <c r="N169" s="1201">
        <v>18000000</v>
      </c>
      <c r="O169" s="1202"/>
      <c r="P169" s="1203"/>
      <c r="Q169" s="1202"/>
      <c r="R169" s="1204"/>
      <c r="S169" s="1197"/>
      <c r="T169" s="1197"/>
      <c r="U169" s="1205"/>
      <c r="V169" s="1197"/>
      <c r="W169" s="1206"/>
      <c r="X169" s="1207"/>
      <c r="Y169" s="1208"/>
    </row>
    <row r="170" spans="1:25" s="2" customFormat="1" ht="20.100000000000001" customHeight="1" thickBot="1" x14ac:dyDescent="0.3">
      <c r="A170" s="1209"/>
      <c r="B170" s="1210"/>
      <c r="C170" s="1211"/>
      <c r="D170" s="1212"/>
      <c r="E170" s="1210"/>
      <c r="F170" s="1213">
        <f>SUM(F159+F162+F163+F164+F167+F168)</f>
        <v>61324668732</v>
      </c>
      <c r="G170" s="1214"/>
      <c r="H170" s="1213"/>
      <c r="I170" s="1210"/>
      <c r="J170" s="1213">
        <f>SUM(J159+J162+J163+J164+J167+J169)</f>
        <v>7953838000</v>
      </c>
      <c r="K170" s="1215"/>
      <c r="L170" s="1213">
        <f>SUM(L159+L162+L163+L164+L167+L169)</f>
        <v>588442913</v>
      </c>
      <c r="M170" s="1216"/>
      <c r="N170" s="1217">
        <f>SUM(N159+N162+N163+N164+N167+N169)</f>
        <v>1327341373</v>
      </c>
      <c r="O170" s="1216"/>
      <c r="P170" s="1216"/>
      <c r="Q170" s="1216"/>
      <c r="R170" s="1216"/>
      <c r="S170" s="1218"/>
      <c r="T170" s="1219"/>
      <c r="U170" s="1220">
        <v>137.63999999999999</v>
      </c>
      <c r="V170" s="1221">
        <f>SUM(V160+V162+V163+V164+V167+V168)</f>
        <v>1915784286</v>
      </c>
      <c r="W170" s="1222">
        <f>SUM(W159:W169)/7</f>
        <v>1.376429199648197</v>
      </c>
      <c r="X170" s="101">
        <f>V170/F170*100%</f>
        <v>3.1240026658314733E-2</v>
      </c>
      <c r="Y170" s="1223"/>
    </row>
    <row r="171" spans="1:25" s="2" customFormat="1" ht="20.100000000000001" customHeight="1" thickBot="1" x14ac:dyDescent="0.3">
      <c r="A171" s="1224" t="s">
        <v>350</v>
      </c>
      <c r="B171" s="1225"/>
      <c r="C171" s="1225"/>
      <c r="D171" s="1225"/>
      <c r="E171" s="1225"/>
      <c r="F171" s="1225"/>
      <c r="G171" s="1225"/>
      <c r="H171" s="1225"/>
      <c r="I171" s="1225"/>
      <c r="J171" s="1225"/>
      <c r="K171" s="1225"/>
      <c r="L171" s="1225"/>
      <c r="M171" s="1225"/>
      <c r="N171" s="1225"/>
      <c r="O171" s="1225"/>
      <c r="P171" s="1225"/>
      <c r="Q171" s="1225"/>
      <c r="R171" s="1226"/>
      <c r="S171" s="1227">
        <f>W170</f>
        <v>1.376429199648197</v>
      </c>
      <c r="T171" s="1228">
        <f>SUM(T159+T162+T163+T164+T167+T168)</f>
        <v>1915784286</v>
      </c>
      <c r="U171" s="1229"/>
      <c r="V171" s="1230"/>
      <c r="W171" s="1231"/>
      <c r="X171" s="1232"/>
      <c r="Y171" s="1233"/>
    </row>
    <row r="172" spans="1:25" s="2" customFormat="1" ht="20.100000000000001" customHeight="1" x14ac:dyDescent="0.25">
      <c r="A172" s="1234" t="s">
        <v>54</v>
      </c>
      <c r="B172" s="1235"/>
      <c r="C172" s="1235"/>
      <c r="D172" s="1235"/>
      <c r="E172" s="1235"/>
      <c r="F172" s="1235"/>
      <c r="G172" s="1235"/>
      <c r="H172" s="1235"/>
      <c r="I172" s="1235"/>
      <c r="J172" s="1235"/>
      <c r="K172" s="1235"/>
      <c r="L172" s="1235"/>
      <c r="M172" s="1235"/>
      <c r="N172" s="1235"/>
      <c r="O172" s="1235"/>
      <c r="P172" s="1235"/>
      <c r="Q172" s="1235"/>
      <c r="R172" s="1236"/>
      <c r="S172" s="1237"/>
      <c r="T172" s="1238" t="s">
        <v>55</v>
      </c>
      <c r="U172" s="1239"/>
      <c r="V172" s="1240"/>
      <c r="W172" s="1241"/>
      <c r="X172" s="1242"/>
      <c r="Y172" s="1243"/>
    </row>
    <row r="173" spans="1:25" s="2" customFormat="1" ht="81" customHeight="1" x14ac:dyDescent="0.25">
      <c r="A173" s="1244"/>
      <c r="B173" s="88" t="s">
        <v>351</v>
      </c>
      <c r="C173" s="88" t="s">
        <v>352</v>
      </c>
      <c r="D173" s="88" t="s">
        <v>353</v>
      </c>
      <c r="E173" s="1245"/>
      <c r="F173" s="1246"/>
      <c r="G173" s="1245"/>
      <c r="H173" s="1245"/>
      <c r="I173" s="1245"/>
      <c r="J173" s="1245"/>
      <c r="K173" s="1245"/>
      <c r="L173" s="1245"/>
      <c r="M173" s="1247"/>
      <c r="N173" s="1247"/>
      <c r="O173" s="1247"/>
      <c r="P173" s="1247"/>
      <c r="Q173" s="1247"/>
      <c r="R173" s="1247"/>
      <c r="S173" s="1248"/>
      <c r="T173" s="1249"/>
      <c r="U173" s="1250"/>
      <c r="V173" s="1251"/>
      <c r="W173" s="1252"/>
      <c r="X173" s="1253"/>
      <c r="Y173" s="1254"/>
    </row>
    <row r="174" spans="1:25" s="2" customFormat="1" ht="84" customHeight="1" x14ac:dyDescent="0.25">
      <c r="A174" s="1255">
        <v>1</v>
      </c>
      <c r="B174" s="4"/>
      <c r="C174" s="1256" t="s">
        <v>354</v>
      </c>
      <c r="D174" s="70" t="s">
        <v>355</v>
      </c>
      <c r="E174" s="1257">
        <v>0.9</v>
      </c>
      <c r="F174" s="1057">
        <v>6553950864</v>
      </c>
      <c r="G174" s="1258">
        <v>0</v>
      </c>
      <c r="H174" s="1259">
        <v>0</v>
      </c>
      <c r="I174" s="1259">
        <v>0</v>
      </c>
      <c r="J174" s="1260">
        <v>788950288</v>
      </c>
      <c r="K174" s="1261">
        <f>K175+K177</f>
        <v>0.15690000000000001</v>
      </c>
      <c r="L174" s="1262">
        <f>L178</f>
        <v>67450000</v>
      </c>
      <c r="M174" s="1263">
        <f>M175+M177</f>
        <v>0.56030000000000002</v>
      </c>
      <c r="N174" s="1264">
        <f>N175+N177</f>
        <v>69375000</v>
      </c>
      <c r="O174" s="1265"/>
      <c r="P174" s="1265"/>
      <c r="Q174" s="1265"/>
      <c r="R174" s="1265"/>
      <c r="S174" s="1266">
        <f>Q174+O174+M174+K174</f>
        <v>0.71720000000000006</v>
      </c>
      <c r="T174" s="1262">
        <f>SUM(T175+T176+T177)</f>
        <v>136825000</v>
      </c>
      <c r="U174" s="1267">
        <v>1.7399999999999999E-2</v>
      </c>
      <c r="V174" s="1268">
        <f>T174+H174</f>
        <v>136825000</v>
      </c>
      <c r="W174" s="1269">
        <f>U174</f>
        <v>1.7399999999999999E-2</v>
      </c>
      <c r="X174" s="1270">
        <f>V174/F174*100</f>
        <v>2.0876720445306045</v>
      </c>
      <c r="Y174" s="719" t="s">
        <v>356</v>
      </c>
    </row>
    <row r="175" spans="1:25" s="2" customFormat="1" ht="50.25" customHeight="1" x14ac:dyDescent="0.25">
      <c r="A175" s="1271">
        <v>2</v>
      </c>
      <c r="B175" s="88"/>
      <c r="C175" s="1256" t="s">
        <v>357</v>
      </c>
      <c r="D175" s="70" t="s">
        <v>355</v>
      </c>
      <c r="E175" s="1272">
        <v>0.7</v>
      </c>
      <c r="F175" s="1259">
        <v>2641450000</v>
      </c>
      <c r="G175" s="1258">
        <v>0</v>
      </c>
      <c r="H175" s="1259">
        <v>0</v>
      </c>
      <c r="I175" s="1259" t="s">
        <v>358</v>
      </c>
      <c r="J175" s="1259">
        <v>191450000</v>
      </c>
      <c r="K175" s="1273">
        <v>0.15690000000000001</v>
      </c>
      <c r="L175" s="1259">
        <v>33450000</v>
      </c>
      <c r="M175" s="1274">
        <v>0.18809999999999999</v>
      </c>
      <c r="N175" s="144">
        <v>34500000</v>
      </c>
      <c r="O175" s="49"/>
      <c r="P175" s="49"/>
      <c r="Q175" s="49"/>
      <c r="R175" s="49"/>
      <c r="S175" s="1275">
        <f>K175+M175+O175+Q175</f>
        <v>0.34499999999999997</v>
      </c>
      <c r="T175" s="1259">
        <f>L175+N175+P175+R175</f>
        <v>67950000</v>
      </c>
      <c r="U175" s="1276">
        <f>G175+S175</f>
        <v>0.34499999999999997</v>
      </c>
      <c r="V175" s="1277">
        <f>T175+H175</f>
        <v>67950000</v>
      </c>
      <c r="W175" s="1278">
        <f>U175/E175*100%</f>
        <v>0.49285714285714283</v>
      </c>
      <c r="X175" s="1279">
        <f t="shared" ref="W175:X177" si="5">V175/F175*100%</f>
        <v>2.5724507372844461E-2</v>
      </c>
      <c r="Y175" s="719"/>
    </row>
    <row r="176" spans="1:25" s="2" customFormat="1" ht="71.25" customHeight="1" x14ac:dyDescent="0.25">
      <c r="A176" s="1271">
        <v>3</v>
      </c>
      <c r="B176" s="70"/>
      <c r="C176" s="70" t="s">
        <v>359</v>
      </c>
      <c r="D176" s="70" t="s">
        <v>360</v>
      </c>
      <c r="E176" s="1280">
        <v>1</v>
      </c>
      <c r="F176" s="47">
        <v>2237100000</v>
      </c>
      <c r="G176" s="1281"/>
      <c r="H176" s="1281"/>
      <c r="I176" s="48" t="s">
        <v>361</v>
      </c>
      <c r="J176" s="48">
        <v>345700000</v>
      </c>
      <c r="K176" s="1282">
        <v>0</v>
      </c>
      <c r="L176" s="1281">
        <v>0</v>
      </c>
      <c r="M176" s="1265">
        <v>0</v>
      </c>
      <c r="N176" s="1265"/>
      <c r="O176" s="1265"/>
      <c r="P176" s="1265"/>
      <c r="Q176" s="1265"/>
      <c r="R176" s="1265"/>
      <c r="S176" s="1283">
        <v>0</v>
      </c>
      <c r="T176" s="1284">
        <v>0</v>
      </c>
      <c r="U176" s="48">
        <v>0</v>
      </c>
      <c r="V176" s="1285">
        <v>0</v>
      </c>
      <c r="W176" s="1286">
        <f t="shared" si="5"/>
        <v>0</v>
      </c>
      <c r="X176" s="1287">
        <f t="shared" si="5"/>
        <v>0</v>
      </c>
      <c r="Y176" s="719"/>
    </row>
    <row r="177" spans="1:27" s="2" customFormat="1" ht="106.5" customHeight="1" x14ac:dyDescent="0.25">
      <c r="A177" s="1271">
        <v>4</v>
      </c>
      <c r="B177" s="88"/>
      <c r="C177" s="1288" t="s">
        <v>362</v>
      </c>
      <c r="D177" s="1288" t="s">
        <v>363</v>
      </c>
      <c r="E177" s="1289">
        <v>1</v>
      </c>
      <c r="F177" s="1290">
        <v>1655400864</v>
      </c>
      <c r="G177" s="1258">
        <v>0</v>
      </c>
      <c r="H177" s="1290">
        <v>0</v>
      </c>
      <c r="I177" s="1259" t="s">
        <v>364</v>
      </c>
      <c r="J177" s="1290">
        <v>251800288</v>
      </c>
      <c r="K177" s="1291">
        <v>0</v>
      </c>
      <c r="L177" s="1290">
        <v>34000000</v>
      </c>
      <c r="M177" s="1274">
        <v>0.37219999999999998</v>
      </c>
      <c r="N177" s="144">
        <v>34875000</v>
      </c>
      <c r="O177" s="1265"/>
      <c r="P177" s="1265"/>
      <c r="Q177" s="1265"/>
      <c r="R177" s="1265"/>
      <c r="S177" s="1275">
        <f>Q177+O177+M177+K177</f>
        <v>0.37219999999999998</v>
      </c>
      <c r="T177" s="1259">
        <f>R177+P177+N177+L177</f>
        <v>68875000</v>
      </c>
      <c r="U177" s="1276">
        <f>G177+S177</f>
        <v>0.37219999999999998</v>
      </c>
      <c r="V177" s="1277">
        <f>T177+H177</f>
        <v>68875000</v>
      </c>
      <c r="W177" s="1278">
        <f>U177/E177*100%</f>
        <v>0.37219999999999998</v>
      </c>
      <c r="X177" s="1279">
        <f t="shared" si="5"/>
        <v>4.1606236590679947E-2</v>
      </c>
      <c r="Y177" s="719"/>
    </row>
    <row r="178" spans="1:27" s="2" customFormat="1" ht="20.100000000000001" customHeight="1" x14ac:dyDescent="0.25">
      <c r="A178" s="86"/>
      <c r="B178" s="87"/>
      <c r="C178" s="1030"/>
      <c r="D178" s="1030"/>
      <c r="E178" s="1292">
        <v>1</v>
      </c>
      <c r="F178" s="1293">
        <f>SUM(F175+F176+F177)</f>
        <v>6533950864</v>
      </c>
      <c r="G178" s="334"/>
      <c r="H178" s="1294"/>
      <c r="I178" s="334"/>
      <c r="J178" s="1294">
        <f>SUM(J175+J176+J177)</f>
        <v>788950288</v>
      </c>
      <c r="K178" s="1295">
        <f>K175+K177</f>
        <v>0.15690000000000001</v>
      </c>
      <c r="L178" s="1294">
        <f>SUM(L175+L176+L177)</f>
        <v>67450000</v>
      </c>
      <c r="M178" s="1296">
        <f>M175+M176+M177</f>
        <v>0.56030000000000002</v>
      </c>
      <c r="N178" s="1297">
        <f>N175+N177</f>
        <v>69375000</v>
      </c>
      <c r="O178" s="354"/>
      <c r="P178" s="354"/>
      <c r="Q178" s="354"/>
      <c r="R178" s="354"/>
      <c r="S178" s="1295"/>
      <c r="T178" s="1298">
        <f>T175+T176+T177</f>
        <v>136825000</v>
      </c>
      <c r="U178" s="1296">
        <f>SUM(U175:U177)/3</f>
        <v>0.23906666666666665</v>
      </c>
      <c r="V178" s="816">
        <f>SUM(V175+V176+V177)</f>
        <v>136825000</v>
      </c>
      <c r="W178" s="1299">
        <f>U178/E178*100%</f>
        <v>0.23906666666666665</v>
      </c>
      <c r="X178" s="101">
        <f>V178/F178*100%</f>
        <v>2.0940622733155587E-2</v>
      </c>
      <c r="Y178" s="413"/>
    </row>
    <row r="179" spans="1:27" s="2" customFormat="1" ht="20.100000000000001" customHeight="1" x14ac:dyDescent="0.25">
      <c r="A179" s="1015" t="s">
        <v>365</v>
      </c>
      <c r="B179" s="1016"/>
      <c r="C179" s="1016"/>
      <c r="D179" s="1016"/>
      <c r="E179" s="1016"/>
      <c r="F179" s="1016"/>
      <c r="G179" s="1016"/>
      <c r="H179" s="1016"/>
      <c r="I179" s="1016"/>
      <c r="J179" s="1016"/>
      <c r="K179" s="1016"/>
      <c r="L179" s="1016"/>
      <c r="M179" s="1016"/>
      <c r="N179" s="1016"/>
      <c r="O179" s="1016"/>
      <c r="P179" s="1016"/>
      <c r="Q179" s="1016"/>
      <c r="R179" s="1017"/>
      <c r="S179" s="1300">
        <f>SUM(S175+S176+S177)/3</f>
        <v>0.23906666666666665</v>
      </c>
      <c r="T179" s="1297"/>
      <c r="U179" s="1301"/>
      <c r="V179" s="5"/>
      <c r="W179" s="1297"/>
      <c r="X179" s="1297"/>
      <c r="Y179" s="108"/>
    </row>
    <row r="180" spans="1:27" s="2" customFormat="1" ht="20.100000000000001" customHeight="1" x14ac:dyDescent="0.25">
      <c r="A180" s="1015" t="s">
        <v>54</v>
      </c>
      <c r="B180" s="1016"/>
      <c r="C180" s="1016"/>
      <c r="D180" s="1016"/>
      <c r="E180" s="1016"/>
      <c r="F180" s="1016"/>
      <c r="G180" s="1016"/>
      <c r="H180" s="1016"/>
      <c r="I180" s="1016"/>
      <c r="J180" s="1016"/>
      <c r="K180" s="1016"/>
      <c r="L180" s="1016"/>
      <c r="M180" s="1016"/>
      <c r="N180" s="1016"/>
      <c r="O180" s="1016"/>
      <c r="P180" s="1016"/>
      <c r="Q180" s="1016"/>
      <c r="R180" s="1017"/>
      <c r="S180" s="87"/>
      <c r="T180" s="1026" t="s">
        <v>55</v>
      </c>
      <c r="U180" s="25"/>
      <c r="V180" s="25"/>
      <c r="W180" s="25"/>
      <c r="X180" s="25"/>
      <c r="Y180" s="1302"/>
    </row>
    <row r="181" spans="1:27" s="2" customFormat="1" ht="51.75" customHeight="1" x14ac:dyDescent="0.25">
      <c r="A181" s="1303" t="s">
        <v>366</v>
      </c>
      <c r="B181" s="1304" t="s">
        <v>367</v>
      </c>
      <c r="C181" s="1305" t="s">
        <v>368</v>
      </c>
      <c r="D181" s="1305"/>
      <c r="E181" s="1306"/>
      <c r="F181" s="1306"/>
      <c r="G181" s="1306"/>
      <c r="H181" s="1306"/>
      <c r="I181" s="1306"/>
      <c r="J181" s="1306"/>
      <c r="K181" s="1307"/>
      <c r="L181" s="1306"/>
      <c r="M181" s="1308"/>
      <c r="N181" s="1308"/>
      <c r="O181" s="1308"/>
      <c r="P181" s="1308"/>
      <c r="Q181" s="1308"/>
      <c r="R181" s="1308"/>
      <c r="S181" s="87"/>
      <c r="T181" s="1026"/>
      <c r="U181" s="522"/>
      <c r="V181" s="522"/>
      <c r="W181" s="522"/>
      <c r="X181" s="522"/>
      <c r="Y181" s="719" t="s">
        <v>369</v>
      </c>
    </row>
    <row r="182" spans="1:27" s="2" customFormat="1" ht="93" customHeight="1" x14ac:dyDescent="0.25">
      <c r="A182" s="1309"/>
      <c r="B182" s="1310"/>
      <c r="C182" s="1311" t="s">
        <v>370</v>
      </c>
      <c r="D182" s="1312" t="s">
        <v>371</v>
      </c>
      <c r="E182" s="1313" t="s">
        <v>372</v>
      </c>
      <c r="F182" s="1314">
        <v>550000000</v>
      </c>
      <c r="G182" s="1313"/>
      <c r="H182" s="1095"/>
      <c r="I182" s="1095" t="s">
        <v>373</v>
      </c>
      <c r="J182" s="1095">
        <v>317892065</v>
      </c>
      <c r="K182" s="1315" t="s">
        <v>374</v>
      </c>
      <c r="L182" s="1095">
        <v>29958600</v>
      </c>
      <c r="M182" s="1316" t="s">
        <v>375</v>
      </c>
      <c r="N182" s="1317">
        <v>158308500</v>
      </c>
      <c r="O182" s="1318"/>
      <c r="P182" s="1318"/>
      <c r="Q182" s="1318"/>
      <c r="R182" s="1318"/>
      <c r="S182" s="402" t="s">
        <v>376</v>
      </c>
      <c r="T182" s="1319">
        <f>L182+N182+P182+R182</f>
        <v>188267100</v>
      </c>
      <c r="U182" s="402" t="str">
        <f>S182</f>
        <v>40 Dok</v>
      </c>
      <c r="V182" s="1320">
        <f>H182+T182</f>
        <v>188267100</v>
      </c>
      <c r="W182" s="1321">
        <f>40/67*100%</f>
        <v>0.59701492537313428</v>
      </c>
      <c r="X182" s="402">
        <f>V182/F182/100%</f>
        <v>0.34230381818181821</v>
      </c>
      <c r="Y182" s="1322"/>
    </row>
    <row r="183" spans="1:27" s="2" customFormat="1" ht="71.25" customHeight="1" x14ac:dyDescent="0.25">
      <c r="A183" s="1309"/>
      <c r="B183" s="1323"/>
      <c r="C183" s="1324" t="s">
        <v>377</v>
      </c>
      <c r="D183" s="1325"/>
      <c r="E183" s="1326"/>
      <c r="F183" s="1134"/>
      <c r="G183" s="1326"/>
      <c r="H183" s="1134"/>
      <c r="I183" s="1134"/>
      <c r="J183" s="1134"/>
      <c r="K183" s="1327"/>
      <c r="L183" s="1134"/>
      <c r="M183" s="1328"/>
      <c r="N183" s="1328"/>
      <c r="O183" s="1328"/>
      <c r="P183" s="1328"/>
      <c r="Q183" s="1328"/>
      <c r="R183" s="1328"/>
      <c r="S183" s="1329"/>
      <c r="T183" s="1330"/>
      <c r="U183" s="1331"/>
      <c r="V183" s="1331"/>
      <c r="W183" s="1331"/>
      <c r="X183" s="1331"/>
      <c r="Y183" s="1322"/>
    </row>
    <row r="184" spans="1:27" s="2" customFormat="1" ht="57" customHeight="1" x14ac:dyDescent="0.25">
      <c r="A184" s="1309"/>
      <c r="B184" s="1332"/>
      <c r="C184" s="1332" t="s">
        <v>378</v>
      </c>
      <c r="D184" s="1332" t="s">
        <v>379</v>
      </c>
      <c r="E184" s="1333"/>
      <c r="F184" s="1334"/>
      <c r="G184" s="1335"/>
      <c r="H184" s="1336"/>
      <c r="I184" s="1333"/>
      <c r="J184" s="1334"/>
      <c r="K184" s="1333"/>
      <c r="L184" s="1334"/>
      <c r="M184" s="1247"/>
      <c r="N184" s="1247"/>
      <c r="O184" s="1247"/>
      <c r="P184" s="1247"/>
      <c r="Q184" s="1247"/>
      <c r="R184" s="1247"/>
      <c r="S184" s="1333"/>
      <c r="T184" s="1334"/>
      <c r="U184" s="370"/>
      <c r="V184" s="1337"/>
      <c r="W184" s="370"/>
      <c r="X184" s="1338"/>
      <c r="Y184" s="1322"/>
    </row>
    <row r="185" spans="1:27" s="2" customFormat="1" ht="51.75" customHeight="1" x14ac:dyDescent="0.25">
      <c r="A185" s="1339"/>
      <c r="B185" s="1305"/>
      <c r="C185" s="1340" t="s">
        <v>380</v>
      </c>
      <c r="D185" s="1305"/>
      <c r="E185" s="1341"/>
      <c r="F185" s="1342"/>
      <c r="G185" s="1341"/>
      <c r="H185" s="1342"/>
      <c r="I185" s="1341"/>
      <c r="J185" s="1342"/>
      <c r="K185" s="1343"/>
      <c r="L185" s="1344"/>
      <c r="M185" s="1308"/>
      <c r="N185" s="1308"/>
      <c r="O185" s="1308"/>
      <c r="P185" s="1308"/>
      <c r="Q185" s="1308"/>
      <c r="R185" s="1308"/>
      <c r="S185" s="87"/>
      <c r="T185" s="1026"/>
      <c r="U185" s="522"/>
      <c r="V185" s="522"/>
      <c r="W185" s="522"/>
      <c r="X185" s="522"/>
      <c r="Y185" s="1322"/>
    </row>
    <row r="186" spans="1:27" s="2" customFormat="1" ht="44.25" customHeight="1" thickBot="1" x14ac:dyDescent="0.3">
      <c r="A186" s="1345"/>
      <c r="B186" s="1323"/>
      <c r="C186" s="1346" t="s">
        <v>381</v>
      </c>
      <c r="D186" s="1323" t="s">
        <v>371</v>
      </c>
      <c r="E186" s="1347" t="s">
        <v>382</v>
      </c>
      <c r="F186" s="1348">
        <v>500000000</v>
      </c>
      <c r="G186" s="1326"/>
      <c r="H186" s="1349"/>
      <c r="I186" s="1347" t="s">
        <v>383</v>
      </c>
      <c r="J186" s="1334">
        <v>146232203</v>
      </c>
      <c r="K186" s="1333" t="s">
        <v>374</v>
      </c>
      <c r="L186" s="1348">
        <v>14200000</v>
      </c>
      <c r="M186" s="1350" t="s">
        <v>325</v>
      </c>
      <c r="N186" s="1351">
        <v>58466300</v>
      </c>
      <c r="O186" s="1328"/>
      <c r="P186" s="1328"/>
      <c r="Q186" s="1328"/>
      <c r="R186" s="1328"/>
      <c r="S186" s="1333" t="s">
        <v>325</v>
      </c>
      <c r="T186" s="1348">
        <f>L186+N186+P186+R186</f>
        <v>72666300</v>
      </c>
      <c r="U186" s="1333" t="s">
        <v>325</v>
      </c>
      <c r="V186" s="1352">
        <f>T186+H186</f>
        <v>72666300</v>
      </c>
      <c r="W186" s="1353">
        <f>2/3*100%</f>
        <v>0.66666666666666663</v>
      </c>
      <c r="X186" s="1354">
        <f>V186/F186*100%</f>
        <v>0.14533260000000001</v>
      </c>
      <c r="Y186" s="1322"/>
    </row>
    <row r="187" spans="1:27" s="2" customFormat="1" ht="54.75" customHeight="1" thickBot="1" x14ac:dyDescent="0.3">
      <c r="A187" s="1355"/>
      <c r="B187" s="1356"/>
      <c r="C187" s="1357" t="s">
        <v>384</v>
      </c>
      <c r="D187" s="1356"/>
      <c r="E187" s="1358"/>
      <c r="F187" s="1359"/>
      <c r="G187" s="1360"/>
      <c r="H187" s="1359"/>
      <c r="I187" s="1361"/>
      <c r="J187" s="1362"/>
      <c r="K187" s="1363"/>
      <c r="L187" s="1362"/>
      <c r="M187" s="1364"/>
      <c r="N187" s="1364"/>
      <c r="O187" s="1364"/>
      <c r="P187" s="1364"/>
      <c r="Q187" s="1364"/>
      <c r="R187" s="1364"/>
      <c r="S187" s="1365"/>
      <c r="T187" s="1366"/>
      <c r="U187" s="1367"/>
      <c r="V187" s="1367"/>
      <c r="W187" s="1367"/>
      <c r="X187" s="1367"/>
      <c r="Y187" s="1368"/>
    </row>
    <row r="188" spans="1:27" s="2" customFormat="1" ht="90.75" customHeight="1" x14ac:dyDescent="0.25">
      <c r="A188" s="1369"/>
      <c r="B188" s="1323"/>
      <c r="C188" s="1370" t="s">
        <v>385</v>
      </c>
      <c r="D188" s="1371" t="s">
        <v>386</v>
      </c>
      <c r="E188" s="1372"/>
      <c r="F188" s="1134">
        <v>0</v>
      </c>
      <c r="G188" s="1326"/>
      <c r="H188" s="1134"/>
      <c r="I188" s="1347"/>
      <c r="J188" s="1348"/>
      <c r="K188" s="1327"/>
      <c r="L188" s="1348"/>
      <c r="M188" s="1328"/>
      <c r="N188" s="1328"/>
      <c r="O188" s="1328"/>
      <c r="P188" s="1328"/>
      <c r="Q188" s="1328"/>
      <c r="R188" s="1328"/>
      <c r="S188" s="1329"/>
      <c r="T188" s="1330"/>
      <c r="U188" s="1331"/>
      <c r="V188" s="1331"/>
      <c r="W188" s="1331"/>
      <c r="X188" s="1331"/>
      <c r="Y188" s="1322"/>
    </row>
    <row r="189" spans="1:27" s="2" customFormat="1" ht="57.75" customHeight="1" x14ac:dyDescent="0.25">
      <c r="A189" s="1345"/>
      <c r="B189" s="1373"/>
      <c r="C189" s="1340" t="s">
        <v>387</v>
      </c>
      <c r="D189" s="1373"/>
      <c r="E189" s="1374"/>
      <c r="F189" s="1120"/>
      <c r="G189" s="1375"/>
      <c r="H189" s="1119"/>
      <c r="I189" s="1376"/>
      <c r="J189" s="1377"/>
      <c r="K189" s="1378"/>
      <c r="L189" s="1377"/>
      <c r="M189" s="1308"/>
      <c r="N189" s="1308"/>
      <c r="O189" s="1308"/>
      <c r="P189" s="1308"/>
      <c r="Q189" s="1308"/>
      <c r="R189" s="1308"/>
      <c r="S189" s="87"/>
      <c r="T189" s="1026"/>
      <c r="U189" s="522"/>
      <c r="V189" s="522"/>
      <c r="W189" s="522"/>
      <c r="X189" s="522"/>
      <c r="Y189" s="1322"/>
    </row>
    <row r="190" spans="1:27" s="2" customFormat="1" ht="93.75" customHeight="1" thickBot="1" x14ac:dyDescent="0.3">
      <c r="A190" s="1379"/>
      <c r="B190" s="1380"/>
      <c r="C190" s="1381" t="s">
        <v>388</v>
      </c>
      <c r="D190" s="1382" t="s">
        <v>389</v>
      </c>
      <c r="E190" s="1383" t="s">
        <v>390</v>
      </c>
      <c r="F190" s="1384">
        <v>310000000</v>
      </c>
      <c r="G190" s="1380"/>
      <c r="H190" s="1385"/>
      <c r="I190" s="1386" t="s">
        <v>390</v>
      </c>
      <c r="J190" s="1387">
        <v>106469700</v>
      </c>
      <c r="K190" s="1388" t="s">
        <v>374</v>
      </c>
      <c r="L190" s="1389">
        <v>15700000</v>
      </c>
      <c r="M190" s="392" t="s">
        <v>391</v>
      </c>
      <c r="N190" s="1351">
        <v>19492200</v>
      </c>
      <c r="O190" s="1328"/>
      <c r="P190" s="1328"/>
      <c r="Q190" s="1328"/>
      <c r="R190" s="1328"/>
      <c r="S190" s="391" t="s">
        <v>391</v>
      </c>
      <c r="T190" s="1390">
        <f>L190+N190+P190+R190</f>
        <v>35192200</v>
      </c>
      <c r="U190" s="391" t="s">
        <v>391</v>
      </c>
      <c r="V190" s="1391">
        <f>T190+H190</f>
        <v>35192200</v>
      </c>
      <c r="W190" s="1392">
        <f>22/70*100%</f>
        <v>0.31428571428571428</v>
      </c>
      <c r="X190" s="1393">
        <f>V190/F190*100%</f>
        <v>0.11352322580645162</v>
      </c>
      <c r="Y190" s="1394"/>
    </row>
    <row r="191" spans="1:27" s="2" customFormat="1" ht="15.75" thickBot="1" x14ac:dyDescent="0.3">
      <c r="A191" s="1395"/>
      <c r="B191" s="1396"/>
      <c r="C191" s="1397"/>
      <c r="D191" s="1396"/>
      <c r="E191" s="1396"/>
      <c r="F191" s="1398">
        <f>SUM(F182+F186+F190)</f>
        <v>1360000000</v>
      </c>
      <c r="G191" s="1396"/>
      <c r="H191" s="1399"/>
      <c r="I191" s="1396"/>
      <c r="J191" s="1400">
        <f>SUM(J182+J186+J190)</f>
        <v>570593968</v>
      </c>
      <c r="K191" s="1401"/>
      <c r="L191" s="1402">
        <f>L182+L186+L190</f>
        <v>59858600</v>
      </c>
      <c r="M191" s="1403"/>
      <c r="N191" s="1404">
        <f>SUM(N182+N186+N190)</f>
        <v>236267000</v>
      </c>
      <c r="O191" s="1403"/>
      <c r="P191" s="1403"/>
      <c r="Q191" s="1403"/>
      <c r="R191" s="1403"/>
      <c r="S191" s="1405"/>
      <c r="T191" s="1406"/>
      <c r="U191" s="1407">
        <f>SUM(40+2+22)/3</f>
        <v>21.333333333333332</v>
      </c>
      <c r="V191" s="1408">
        <f>SUM(V182+V186+V190)</f>
        <v>296125600</v>
      </c>
      <c r="W191" s="1409">
        <v>0.52659999999999996</v>
      </c>
      <c r="X191" s="1410">
        <f>V191/F191*100%</f>
        <v>0.21773941176470588</v>
      </c>
      <c r="Y191" s="1411"/>
    </row>
    <row r="192" spans="1:27" s="2" customFormat="1" ht="15.75" customHeight="1" x14ac:dyDescent="0.25">
      <c r="A192" s="1412" t="s">
        <v>392</v>
      </c>
      <c r="B192" s="1413"/>
      <c r="C192" s="1413"/>
      <c r="D192" s="1413"/>
      <c r="E192" s="1413"/>
      <c r="F192" s="1413"/>
      <c r="G192" s="1413"/>
      <c r="H192" s="1413"/>
      <c r="I192" s="1413"/>
      <c r="J192" s="1413"/>
      <c r="K192" s="1413"/>
      <c r="L192" s="1413"/>
      <c r="M192" s="1413"/>
      <c r="N192" s="1413"/>
      <c r="O192" s="1413"/>
      <c r="P192" s="1413"/>
      <c r="Q192" s="1413"/>
      <c r="R192" s="1413"/>
      <c r="S192" s="1414">
        <v>21.33</v>
      </c>
      <c r="T192" s="1415">
        <f>SUM(T182+T186+T190)</f>
        <v>296125600</v>
      </c>
      <c r="U192" s="1416"/>
      <c r="V192" s="1417"/>
      <c r="W192" s="1417"/>
      <c r="X192" s="1417"/>
      <c r="Y192" s="1418"/>
      <c r="AA192" s="1419">
        <f>V191+V178+V170+V153+V128+V106+V98+V73+V52+V40+V27+V18</f>
        <v>10439890697</v>
      </c>
    </row>
    <row r="193" spans="1:25" s="2" customFormat="1" ht="15.75" customHeight="1" x14ac:dyDescent="0.25">
      <c r="A193" s="1420" t="s">
        <v>54</v>
      </c>
      <c r="B193" s="1421"/>
      <c r="C193" s="1421"/>
      <c r="D193" s="1421"/>
      <c r="E193" s="1421"/>
      <c r="F193" s="1421"/>
      <c r="G193" s="1421"/>
      <c r="H193" s="1421"/>
      <c r="I193" s="1421"/>
      <c r="J193" s="1421"/>
      <c r="K193" s="1421"/>
      <c r="L193" s="1421"/>
      <c r="M193" s="1421"/>
      <c r="N193" s="1421"/>
      <c r="O193" s="1421"/>
      <c r="P193" s="1421"/>
      <c r="Q193" s="1421"/>
      <c r="R193" s="1421"/>
      <c r="S193" s="1422"/>
      <c r="T193" s="174" t="s">
        <v>55</v>
      </c>
      <c r="U193" s="1423"/>
      <c r="V193" s="1424"/>
      <c r="W193" s="1424"/>
      <c r="X193" s="1424"/>
      <c r="Y193" s="1425"/>
    </row>
    <row r="194" spans="1:25" s="2" customFormat="1" ht="15.75" thickBot="1" x14ac:dyDescent="0.3">
      <c r="A194" s="1426"/>
      <c r="B194" s="1427"/>
      <c r="C194" s="1428"/>
      <c r="D194" s="1428"/>
      <c r="E194" s="1427"/>
      <c r="F194" s="1427"/>
      <c r="G194" s="1427"/>
      <c r="H194" s="1427"/>
      <c r="I194" s="1429"/>
      <c r="J194" s="1427"/>
      <c r="K194" s="1427"/>
      <c r="L194" s="1427"/>
      <c r="M194" s="116"/>
      <c r="N194" s="116"/>
      <c r="O194" s="116"/>
      <c r="P194" s="116"/>
      <c r="Q194" s="116"/>
      <c r="R194" s="116"/>
      <c r="S194" s="1430"/>
      <c r="T194" s="1431"/>
      <c r="U194" s="1431"/>
      <c r="V194" s="5"/>
      <c r="W194" s="1432"/>
      <c r="X194" s="1433"/>
      <c r="Y194" s="1434"/>
    </row>
    <row r="195" spans="1:25" s="2" customFormat="1" ht="15.75" thickBot="1" x14ac:dyDescent="0.3">
      <c r="A195" s="1435" t="s">
        <v>393</v>
      </c>
      <c r="B195" s="1436"/>
      <c r="C195" s="1437"/>
      <c r="D195" s="1437"/>
      <c r="E195" s="1438"/>
      <c r="F195" s="1439">
        <f>SUM(F18+F26+F40+F52+F73+F98+F106+F127+F153+F170+F178+F191)</f>
        <v>208393354756.5</v>
      </c>
      <c r="G195" s="1436"/>
      <c r="H195" s="1440">
        <f>SUM(H18+H26+H40+H52+H73+H98+H106+H127+H153+H178)</f>
        <v>0</v>
      </c>
      <c r="I195" s="1436"/>
      <c r="J195" s="1440">
        <f>SUM(J18+J26+J40+J52+J73+J98+J106+J127+J153+J170+J178+J191)</f>
        <v>44972122006</v>
      </c>
      <c r="K195" s="1441"/>
      <c r="L195" s="1440">
        <f>SUM(L18+L26+L40+L52+L73+L98+L106+L127+L153+L170+L178+L191)</f>
        <v>6438420693</v>
      </c>
      <c r="M195" s="1442"/>
      <c r="N195" s="1443"/>
      <c r="O195" s="1444"/>
      <c r="P195" s="1443"/>
      <c r="Q195" s="1445"/>
      <c r="R195" s="1443"/>
      <c r="S195" s="1446"/>
      <c r="T195" s="1447">
        <f>SUM(T19+T27+T41+T52+T74+T100+T107+T127+T154+T171+T178+T192)</f>
        <v>14374149532</v>
      </c>
      <c r="U195" s="1448"/>
      <c r="V195" s="1449">
        <f>H195+T195</f>
        <v>14374149532</v>
      </c>
      <c r="W195" s="1447"/>
      <c r="X195" s="1450">
        <f>V195/F195*100%</f>
        <v>6.8976045559589305E-2</v>
      </c>
      <c r="Y195" s="1451"/>
    </row>
    <row r="196" spans="1:25" s="2" customFormat="1" ht="15.75" thickBot="1" x14ac:dyDescent="0.3">
      <c r="A196" s="1435" t="s">
        <v>394</v>
      </c>
      <c r="B196" s="1452"/>
      <c r="C196" s="1453"/>
      <c r="D196" s="1453"/>
      <c r="E196" s="1454"/>
      <c r="F196" s="1001"/>
      <c r="G196" s="1452"/>
      <c r="H196" s="1452"/>
      <c r="I196" s="1452"/>
      <c r="J196" s="1452"/>
      <c r="K196" s="1452"/>
      <c r="L196" s="1455"/>
      <c r="M196" s="1456"/>
      <c r="N196" s="1456"/>
      <c r="O196" s="1456"/>
      <c r="P196" s="1456"/>
      <c r="Q196" s="1456"/>
      <c r="R196" s="1457"/>
      <c r="S196" s="1458"/>
      <c r="T196" s="1459" t="s">
        <v>395</v>
      </c>
      <c r="U196" s="1460"/>
      <c r="V196" s="1461"/>
      <c r="W196" s="1462"/>
      <c r="X196" s="1463"/>
      <c r="Y196" s="1464"/>
    </row>
    <row r="197" spans="1:25" s="2" customFormat="1" x14ac:dyDescent="0.25">
      <c r="K197" s="4"/>
      <c r="L197" s="4"/>
      <c r="M197" s="5"/>
      <c r="N197" s="5"/>
      <c r="O197" s="5"/>
      <c r="P197" s="5"/>
      <c r="Q197" s="6"/>
      <c r="R197" s="6"/>
      <c r="T197" s="7"/>
      <c r="Y197" s="7"/>
    </row>
    <row r="198" spans="1:25" s="2" customFormat="1" ht="20.25" x14ac:dyDescent="0.3">
      <c r="F198" s="1465"/>
      <c r="J198" s="1466"/>
      <c r="K198" s="4"/>
      <c r="L198" s="1466"/>
      <c r="M198" s="5"/>
      <c r="N198" s="5"/>
      <c r="O198" s="5"/>
      <c r="P198" s="5"/>
      <c r="Q198" s="6"/>
      <c r="R198" s="6"/>
      <c r="S198" s="1467" t="s">
        <v>396</v>
      </c>
      <c r="T198" s="1467"/>
      <c r="U198" s="1467"/>
      <c r="V198" s="1467"/>
      <c r="W198" s="1467"/>
      <c r="Y198" s="7"/>
    </row>
    <row r="199" spans="1:25" s="2" customFormat="1" ht="20.25" x14ac:dyDescent="0.3">
      <c r="D199" s="1468"/>
      <c r="F199" s="1465"/>
      <c r="K199" s="4"/>
      <c r="L199" s="4"/>
      <c r="M199" s="5"/>
      <c r="N199" s="5"/>
      <c r="O199" s="5"/>
      <c r="P199" s="5"/>
      <c r="Q199" s="6"/>
      <c r="R199" s="6"/>
      <c r="S199" s="1467" t="s">
        <v>397</v>
      </c>
      <c r="T199" s="1467"/>
      <c r="U199" s="1467"/>
      <c r="V199" s="1467"/>
      <c r="W199" s="1467"/>
      <c r="Y199" s="7"/>
    </row>
    <row r="200" spans="1:25" s="2" customFormat="1" ht="20.25" x14ac:dyDescent="0.3">
      <c r="F200" s="1468"/>
      <c r="H200" s="1468"/>
      <c r="J200" s="1468"/>
      <c r="K200" s="4"/>
      <c r="L200" s="4"/>
      <c r="M200" s="5"/>
      <c r="N200" s="5"/>
      <c r="O200" s="5"/>
      <c r="P200" s="5"/>
      <c r="Q200" s="6"/>
      <c r="R200" s="6"/>
      <c r="S200" s="1469"/>
      <c r="T200" s="1469"/>
      <c r="U200" s="1469"/>
      <c r="V200" s="1469"/>
      <c r="W200" s="1469"/>
      <c r="X200" s="1470"/>
      <c r="Y200" s="7"/>
    </row>
    <row r="201" spans="1:25" s="2" customFormat="1" ht="20.25" x14ac:dyDescent="0.3">
      <c r="F201" s="1468"/>
      <c r="H201" s="1471"/>
      <c r="J201" s="1471"/>
      <c r="K201" s="4"/>
      <c r="L201" s="1466"/>
      <c r="M201" s="5"/>
      <c r="N201" s="5"/>
      <c r="O201" s="5"/>
      <c r="P201" s="5"/>
      <c r="Q201" s="6"/>
      <c r="R201" s="6"/>
      <c r="S201" s="1472"/>
      <c r="T201" s="1473"/>
      <c r="U201" s="1472"/>
      <c r="V201" s="695"/>
      <c r="W201" s="1472"/>
      <c r="Y201" s="7"/>
    </row>
    <row r="202" spans="1:25" s="2" customFormat="1" ht="20.25" x14ac:dyDescent="0.3">
      <c r="F202" s="1468"/>
      <c r="K202" s="4"/>
      <c r="L202" s="4"/>
      <c r="M202" s="5"/>
      <c r="N202" s="5"/>
      <c r="O202" s="5"/>
      <c r="P202" s="5"/>
      <c r="Q202" s="6"/>
      <c r="R202" s="6"/>
      <c r="S202" s="1472"/>
      <c r="T202" s="1474"/>
      <c r="U202" s="1472"/>
      <c r="V202" s="1472"/>
      <c r="W202" s="1472"/>
      <c r="Y202" s="7"/>
    </row>
    <row r="203" spans="1:25" s="2" customFormat="1" ht="20.25" x14ac:dyDescent="0.3">
      <c r="K203" s="4"/>
      <c r="L203" s="4"/>
      <c r="M203" s="5"/>
      <c r="N203" s="5"/>
      <c r="O203" s="5"/>
      <c r="P203" s="5"/>
      <c r="Q203" s="6"/>
      <c r="R203" s="6"/>
      <c r="S203" s="1472"/>
      <c r="T203" s="1474"/>
      <c r="U203" s="1472"/>
      <c r="V203" s="1472"/>
      <c r="W203" s="1472"/>
      <c r="Y203" s="7"/>
    </row>
    <row r="204" spans="1:25" s="2" customFormat="1" ht="20.25" x14ac:dyDescent="0.3">
      <c r="K204" s="4"/>
      <c r="L204" s="1466"/>
      <c r="M204" s="5"/>
      <c r="N204" s="5"/>
      <c r="O204" s="5"/>
      <c r="P204" s="5"/>
      <c r="Q204" s="6"/>
      <c r="R204" s="6"/>
      <c r="S204" s="1467" t="s">
        <v>398</v>
      </c>
      <c r="T204" s="1467"/>
      <c r="U204" s="1467"/>
      <c r="V204" s="1467"/>
      <c r="W204" s="1467"/>
      <c r="Y204" s="7"/>
    </row>
    <row r="205" spans="1:25" s="2" customFormat="1" ht="20.25" x14ac:dyDescent="0.3">
      <c r="K205" s="4"/>
      <c r="L205" s="1466"/>
      <c r="M205" s="5"/>
      <c r="N205" s="5"/>
      <c r="O205" s="5"/>
      <c r="P205" s="5"/>
      <c r="Q205" s="6"/>
      <c r="R205" s="6"/>
      <c r="S205" s="1469" t="s">
        <v>399</v>
      </c>
      <c r="T205" s="1469"/>
      <c r="U205" s="1469"/>
      <c r="V205" s="1469"/>
      <c r="W205" s="1469"/>
      <c r="Y205" s="7"/>
    </row>
    <row r="206" spans="1:25" s="2" customFormat="1" ht="20.25" x14ac:dyDescent="0.3">
      <c r="K206" s="4"/>
      <c r="L206" s="1466"/>
      <c r="M206" s="5"/>
      <c r="N206" s="5"/>
      <c r="O206" s="5"/>
      <c r="P206" s="5"/>
      <c r="Q206" s="6"/>
      <c r="R206" s="6"/>
      <c r="S206" s="1475" t="s">
        <v>400</v>
      </c>
      <c r="T206" s="1475"/>
      <c r="U206" s="1475"/>
      <c r="V206" s="1475"/>
      <c r="W206" s="1475"/>
      <c r="Y206" s="7"/>
    </row>
    <row r="207" spans="1:25" s="2" customFormat="1" x14ac:dyDescent="0.25">
      <c r="K207" s="4"/>
      <c r="L207" s="4"/>
      <c r="M207" s="5"/>
      <c r="N207" s="5"/>
      <c r="O207" s="5"/>
      <c r="P207" s="5"/>
      <c r="Q207" s="6"/>
      <c r="R207" s="6"/>
      <c r="T207" s="7"/>
      <c r="Y207" s="7"/>
    </row>
    <row r="208" spans="1:25" s="2" customFormat="1" x14ac:dyDescent="0.25">
      <c r="K208" s="4"/>
      <c r="L208" s="4"/>
      <c r="M208" s="5"/>
      <c r="N208" s="5"/>
      <c r="O208" s="5"/>
      <c r="P208" s="5"/>
      <c r="Q208" s="6"/>
      <c r="R208" s="6"/>
      <c r="T208" s="7"/>
      <c r="Y208" s="7"/>
    </row>
  </sheetData>
  <mergeCells count="270">
    <mergeCell ref="S205:W205"/>
    <mergeCell ref="S206:W206"/>
    <mergeCell ref="A192:R192"/>
    <mergeCell ref="A193:R193"/>
    <mergeCell ref="S198:W198"/>
    <mergeCell ref="S199:W199"/>
    <mergeCell ref="S200:W200"/>
    <mergeCell ref="S204:W204"/>
    <mergeCell ref="A171:R171"/>
    <mergeCell ref="A172:R172"/>
    <mergeCell ref="A179:R179"/>
    <mergeCell ref="A180:R180"/>
    <mergeCell ref="U180:Y180"/>
    <mergeCell ref="B181:B182"/>
    <mergeCell ref="S168:S169"/>
    <mergeCell ref="T168:T169"/>
    <mergeCell ref="U168:U169"/>
    <mergeCell ref="V168:V169"/>
    <mergeCell ref="W168:W169"/>
    <mergeCell ref="X168:X169"/>
    <mergeCell ref="X164:X166"/>
    <mergeCell ref="E168:E169"/>
    <mergeCell ref="F168:F169"/>
    <mergeCell ref="G168:G169"/>
    <mergeCell ref="H168:H169"/>
    <mergeCell ref="I168:I169"/>
    <mergeCell ref="K168:K169"/>
    <mergeCell ref="M168:M169"/>
    <mergeCell ref="O168:O169"/>
    <mergeCell ref="Q168:Q169"/>
    <mergeCell ref="W159:W160"/>
    <mergeCell ref="C164:C166"/>
    <mergeCell ref="F164:F166"/>
    <mergeCell ref="J164:J166"/>
    <mergeCell ref="L164:L166"/>
    <mergeCell ref="N164:N166"/>
    <mergeCell ref="P164:P166"/>
    <mergeCell ref="R164:R166"/>
    <mergeCell ref="T164:T166"/>
    <mergeCell ref="V164:V166"/>
    <mergeCell ref="L159:L160"/>
    <mergeCell ref="M159:M160"/>
    <mergeCell ref="N159:N160"/>
    <mergeCell ref="S159:S160"/>
    <mergeCell ref="T159:T160"/>
    <mergeCell ref="U159:U160"/>
    <mergeCell ref="C159:C160"/>
    <mergeCell ref="F159:F160"/>
    <mergeCell ref="G159:G160"/>
    <mergeCell ref="I159:I160"/>
    <mergeCell ref="J159:J160"/>
    <mergeCell ref="K159:K160"/>
    <mergeCell ref="G130:G131"/>
    <mergeCell ref="H130:H131"/>
    <mergeCell ref="I130:I131"/>
    <mergeCell ref="J130:J131"/>
    <mergeCell ref="A154:R154"/>
    <mergeCell ref="A155:R155"/>
    <mergeCell ref="A130:A131"/>
    <mergeCell ref="B130:B131"/>
    <mergeCell ref="C130:C131"/>
    <mergeCell ref="D130:D131"/>
    <mergeCell ref="E130:E131"/>
    <mergeCell ref="F130:F131"/>
    <mergeCell ref="V125:V126"/>
    <mergeCell ref="W125:W126"/>
    <mergeCell ref="X125:X126"/>
    <mergeCell ref="Y125:Y126"/>
    <mergeCell ref="A128:R128"/>
    <mergeCell ref="A129:R129"/>
    <mergeCell ref="P125:P126"/>
    <mergeCell ref="Q125:Q126"/>
    <mergeCell ref="R125:R126"/>
    <mergeCell ref="S125:S126"/>
    <mergeCell ref="T125:T126"/>
    <mergeCell ref="U125:U126"/>
    <mergeCell ref="J125:J126"/>
    <mergeCell ref="K125:K126"/>
    <mergeCell ref="L125:L126"/>
    <mergeCell ref="M125:M126"/>
    <mergeCell ref="N125:N126"/>
    <mergeCell ref="O125:O126"/>
    <mergeCell ref="V119:V124"/>
    <mergeCell ref="W119:W124"/>
    <mergeCell ref="X119:X124"/>
    <mergeCell ref="Y119:Y124"/>
    <mergeCell ref="A125:A126"/>
    <mergeCell ref="B125:B126"/>
    <mergeCell ref="C125:C126"/>
    <mergeCell ref="F125:F126"/>
    <mergeCell ref="G125:G126"/>
    <mergeCell ref="H125:H126"/>
    <mergeCell ref="P119:P124"/>
    <mergeCell ref="Q119:Q124"/>
    <mergeCell ref="R119:R124"/>
    <mergeCell ref="S119:S124"/>
    <mergeCell ref="T119:T124"/>
    <mergeCell ref="U119:U124"/>
    <mergeCell ref="J119:J124"/>
    <mergeCell ref="K119:K124"/>
    <mergeCell ref="L119:L124"/>
    <mergeCell ref="M119:M124"/>
    <mergeCell ref="N119:N124"/>
    <mergeCell ref="O119:O124"/>
    <mergeCell ref="A119:A124"/>
    <mergeCell ref="B119:B124"/>
    <mergeCell ref="C119:C124"/>
    <mergeCell ref="F119:F124"/>
    <mergeCell ref="G119:G124"/>
    <mergeCell ref="H119:H124"/>
    <mergeCell ref="T112:T118"/>
    <mergeCell ref="U112:U118"/>
    <mergeCell ref="V112:V118"/>
    <mergeCell ref="W112:W118"/>
    <mergeCell ref="X112:X118"/>
    <mergeCell ref="Y112:Y118"/>
    <mergeCell ref="N112:N118"/>
    <mergeCell ref="O112:O118"/>
    <mergeCell ref="P112:P118"/>
    <mergeCell ref="Q112:Q118"/>
    <mergeCell ref="R112:R118"/>
    <mergeCell ref="S112:S118"/>
    <mergeCell ref="G112:G118"/>
    <mergeCell ref="H112:H118"/>
    <mergeCell ref="J112:J118"/>
    <mergeCell ref="K112:K118"/>
    <mergeCell ref="L112:L118"/>
    <mergeCell ref="M112:M118"/>
    <mergeCell ref="A109:A111"/>
    <mergeCell ref="B109:B111"/>
    <mergeCell ref="C109:C111"/>
    <mergeCell ref="A112:A117"/>
    <mergeCell ref="B112:B118"/>
    <mergeCell ref="F112:F118"/>
    <mergeCell ref="X98:X99"/>
    <mergeCell ref="A100:R100"/>
    <mergeCell ref="A101:R101"/>
    <mergeCell ref="B102:B105"/>
    <mergeCell ref="A107:R107"/>
    <mergeCell ref="A108:R108"/>
    <mergeCell ref="J98:J99"/>
    <mergeCell ref="L98:L99"/>
    <mergeCell ref="N98:N99"/>
    <mergeCell ref="U98:U99"/>
    <mergeCell ref="V98:V99"/>
    <mergeCell ref="W98:W99"/>
    <mergeCell ref="B91:B93"/>
    <mergeCell ref="C91:C96"/>
    <mergeCell ref="E93:E95"/>
    <mergeCell ref="G93:G95"/>
    <mergeCell ref="I93:I95"/>
    <mergeCell ref="F98:F99"/>
    <mergeCell ref="B80:B82"/>
    <mergeCell ref="C80:C83"/>
    <mergeCell ref="D80:D82"/>
    <mergeCell ref="B85:B88"/>
    <mergeCell ref="C85:C89"/>
    <mergeCell ref="D85:D88"/>
    <mergeCell ref="V49:V51"/>
    <mergeCell ref="A53:R53"/>
    <mergeCell ref="A54:R54"/>
    <mergeCell ref="A74:R74"/>
    <mergeCell ref="A75:R75"/>
    <mergeCell ref="C76:C78"/>
    <mergeCell ref="D76:D78"/>
    <mergeCell ref="F49:F51"/>
    <mergeCell ref="J49:J51"/>
    <mergeCell ref="L49:L51"/>
    <mergeCell ref="N49:N51"/>
    <mergeCell ref="R49:R51"/>
    <mergeCell ref="T49:T51"/>
    <mergeCell ref="V44:V46"/>
    <mergeCell ref="X44:X46"/>
    <mergeCell ref="B47:B48"/>
    <mergeCell ref="F47:F48"/>
    <mergeCell ref="J47:J48"/>
    <mergeCell ref="N47:N48"/>
    <mergeCell ref="R47:R48"/>
    <mergeCell ref="T47:T48"/>
    <mergeCell ref="V47:V48"/>
    <mergeCell ref="J44:J46"/>
    <mergeCell ref="L44:L46"/>
    <mergeCell ref="N44:N46"/>
    <mergeCell ref="P44:P46"/>
    <mergeCell ref="R44:R46"/>
    <mergeCell ref="T44:T46"/>
    <mergeCell ref="V38:V39"/>
    <mergeCell ref="X38:X39"/>
    <mergeCell ref="Y38:Y39"/>
    <mergeCell ref="A41:R41"/>
    <mergeCell ref="A42:R42"/>
    <mergeCell ref="A43:A46"/>
    <mergeCell ref="B43:B44"/>
    <mergeCell ref="C44:C45"/>
    <mergeCell ref="F44:F46"/>
    <mergeCell ref="H44:H46"/>
    <mergeCell ref="V36:V37"/>
    <mergeCell ref="X36:X37"/>
    <mergeCell ref="Y36:Y37"/>
    <mergeCell ref="C38:C39"/>
    <mergeCell ref="F38:F39"/>
    <mergeCell ref="H38:H39"/>
    <mergeCell ref="J38:J39"/>
    <mergeCell ref="L38:L39"/>
    <mergeCell ref="N38:N39"/>
    <mergeCell ref="T38:T39"/>
    <mergeCell ref="H32:H35"/>
    <mergeCell ref="X32:X33"/>
    <mergeCell ref="Y32:Y35"/>
    <mergeCell ref="C36:C37"/>
    <mergeCell ref="F36:F37"/>
    <mergeCell ref="H36:H37"/>
    <mergeCell ref="J36:J37"/>
    <mergeCell ref="L36:L37"/>
    <mergeCell ref="N36:N37"/>
    <mergeCell ref="T36:T37"/>
    <mergeCell ref="L30:L31"/>
    <mergeCell ref="N30:N31"/>
    <mergeCell ref="T30:T31"/>
    <mergeCell ref="V30:V31"/>
    <mergeCell ref="X30:X31"/>
    <mergeCell ref="Y30:Y31"/>
    <mergeCell ref="B23:B25"/>
    <mergeCell ref="A27:R27"/>
    <mergeCell ref="A28:R28"/>
    <mergeCell ref="U28:Y28"/>
    <mergeCell ref="C30:C31"/>
    <mergeCell ref="D30:D31"/>
    <mergeCell ref="F30:F31"/>
    <mergeCell ref="G30:G31"/>
    <mergeCell ref="H30:H31"/>
    <mergeCell ref="J30:J31"/>
    <mergeCell ref="U9:V9"/>
    <mergeCell ref="W9:X9"/>
    <mergeCell ref="Y9:Y10"/>
    <mergeCell ref="A19:R19"/>
    <mergeCell ref="A20:R20"/>
    <mergeCell ref="U20:Y20"/>
    <mergeCell ref="I9:J9"/>
    <mergeCell ref="K9:L9"/>
    <mergeCell ref="M9:N9"/>
    <mergeCell ref="O9:P9"/>
    <mergeCell ref="Q9:R9"/>
    <mergeCell ref="S9:T9"/>
    <mergeCell ref="A9:A10"/>
    <mergeCell ref="B9:B10"/>
    <mergeCell ref="C9:C10"/>
    <mergeCell ref="D9:D10"/>
    <mergeCell ref="E9:F9"/>
    <mergeCell ref="G9:H9"/>
    <mergeCell ref="I7:J8"/>
    <mergeCell ref="K7:R7"/>
    <mergeCell ref="S7:T8"/>
    <mergeCell ref="U7:V8"/>
    <mergeCell ref="W7:X8"/>
    <mergeCell ref="Y7:Y8"/>
    <mergeCell ref="K8:L8"/>
    <mergeCell ref="M8:N8"/>
    <mergeCell ref="O8:P8"/>
    <mergeCell ref="Q8:R8"/>
    <mergeCell ref="A1:Y1"/>
    <mergeCell ref="A2:Y2"/>
    <mergeCell ref="A3:Y3"/>
    <mergeCell ref="A4:Y4"/>
    <mergeCell ref="A7:A8"/>
    <mergeCell ref="B7:B8"/>
    <mergeCell ref="C7:C8"/>
    <mergeCell ref="D7:D8"/>
    <mergeCell ref="E7:F8"/>
    <mergeCell ref="G7:H8"/>
  </mergeCells>
  <pageMargins left="0.51181102362204722" right="0.31496062992125984" top="0.55118110236220474" bottom="0.35433070866141736" header="0.31496062992125984" footer="0.31496062992125984"/>
  <pageSetup paperSize="5" scale="60"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TRIWULAN2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ismail - [2010]</dc:creator>
  <cp:lastModifiedBy>ismail - [2010]</cp:lastModifiedBy>
  <dcterms:created xsi:type="dcterms:W3CDTF">2021-07-22T08:01:45Z</dcterms:created>
  <dcterms:modified xsi:type="dcterms:W3CDTF">2021-07-22T08:03:16Z</dcterms:modified>
</cp:coreProperties>
</file>