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folder bpbd 2019\LPPK 2019\"/>
    </mc:Choice>
  </mc:AlternateContent>
  <bookViews>
    <workbookView xWindow="0" yWindow="0" windowWidth="24240" windowHeight="13455" tabRatio="956" activeTab="2"/>
  </bookViews>
  <sheets>
    <sheet name="BPBD" sheetId="111" r:id="rId1"/>
    <sheet name="sekre (2)" sheetId="121" r:id="rId2"/>
    <sheet name="bidang" sheetId="120" r:id="rId3"/>
    <sheet name="rekap" sheetId="109" r:id="rId4"/>
  </sheets>
  <definedNames>
    <definedName name="_xlnm.Print_Area" localSheetId="2">bidang!$A$1:$Q$83</definedName>
    <definedName name="_xlnm.Print_Area" localSheetId="0">BPBD!$A$1:$Q$206</definedName>
    <definedName name="_xlnm.Print_Area" localSheetId="3">rekap!$A$1:$M$52</definedName>
    <definedName name="_xlnm.Print_Area" localSheetId="1">'sekre (2)'!$A$1:$Q$152</definedName>
    <definedName name="_xlnm.Print_Titles" localSheetId="2">bidang!$15:$15</definedName>
    <definedName name="_xlnm.Print_Titles" localSheetId="0">BPBD!$15:$15</definedName>
    <definedName name="_xlnm.Print_Titles" localSheetId="3">rekap!$9:$9</definedName>
    <definedName name="_xlnm.Print_Titles" localSheetId="1">'sekre (2)'!$15:$15</definedName>
  </definedNames>
  <calcPr calcId="152511"/>
</workbook>
</file>

<file path=xl/calcChain.xml><?xml version="1.0" encoding="utf-8"?>
<calcChain xmlns="http://schemas.openxmlformats.org/spreadsheetml/2006/main">
  <c r="M26" i="111" l="1"/>
  <c r="M71" i="120" l="1"/>
  <c r="M41" i="120"/>
  <c r="M32" i="120"/>
  <c r="M30" i="120"/>
  <c r="M27" i="120"/>
  <c r="M26" i="120"/>
  <c r="M25" i="120"/>
  <c r="M24" i="120"/>
  <c r="M19" i="120"/>
  <c r="L71" i="120"/>
  <c r="M17" i="120"/>
  <c r="L43" i="120"/>
  <c r="L41" i="120"/>
  <c r="L34" i="120"/>
  <c r="L32" i="120"/>
  <c r="L30" i="120"/>
  <c r="L28" i="120"/>
  <c r="L27" i="120"/>
  <c r="L26" i="120"/>
  <c r="L25" i="120"/>
  <c r="L24" i="120"/>
  <c r="L21" i="120"/>
  <c r="L19" i="120"/>
  <c r="L17" i="120"/>
  <c r="M140" i="121"/>
  <c r="M137" i="121"/>
  <c r="M134" i="121"/>
  <c r="M132" i="121"/>
  <c r="M130" i="121"/>
  <c r="M112" i="121"/>
  <c r="M110" i="121"/>
  <c r="M108" i="121"/>
  <c r="M107" i="121"/>
  <c r="M106" i="121"/>
  <c r="M105" i="121"/>
  <c r="M104" i="121"/>
  <c r="M99" i="121"/>
  <c r="M91" i="121"/>
  <c r="M81" i="121"/>
  <c r="L81" i="121"/>
  <c r="M79" i="121"/>
  <c r="M78" i="121"/>
  <c r="M77" i="121"/>
  <c r="M75" i="121"/>
  <c r="M70" i="121"/>
  <c r="M65" i="121"/>
  <c r="M62" i="121"/>
  <c r="M60" i="121"/>
  <c r="M56" i="121"/>
  <c r="M54" i="121"/>
  <c r="M52" i="121"/>
  <c r="M47" i="121"/>
  <c r="M44" i="121"/>
  <c r="M39" i="121"/>
  <c r="M33" i="121"/>
  <c r="M31" i="121"/>
  <c r="M29" i="121"/>
  <c r="M28" i="121"/>
  <c r="M27" i="121"/>
  <c r="M26" i="121"/>
  <c r="M24" i="121"/>
  <c r="M19" i="121"/>
  <c r="M17" i="121"/>
  <c r="L140" i="121"/>
  <c r="L132" i="121"/>
  <c r="L130" i="121"/>
  <c r="L112" i="121"/>
  <c r="L110" i="121"/>
  <c r="L104" i="121"/>
  <c r="L99" i="121"/>
  <c r="L91" i="121"/>
  <c r="L77" i="121"/>
  <c r="L75" i="121"/>
  <c r="L54" i="121"/>
  <c r="L52" i="121"/>
  <c r="L47" i="121"/>
  <c r="L39" i="121"/>
  <c r="L36" i="121"/>
  <c r="L31" i="121"/>
  <c r="L26" i="121"/>
  <c r="L24" i="121"/>
  <c r="L17" i="121"/>
  <c r="M194" i="111"/>
  <c r="M164" i="111"/>
  <c r="M155" i="111"/>
  <c r="M153" i="111"/>
  <c r="M147" i="111"/>
  <c r="M142" i="111"/>
  <c r="M140" i="111"/>
  <c r="M137" i="111"/>
  <c r="M134" i="111"/>
  <c r="M132" i="111"/>
  <c r="M130" i="111"/>
  <c r="M125" i="111"/>
  <c r="M112" i="111"/>
  <c r="M110" i="111"/>
  <c r="M108" i="111"/>
  <c r="M107" i="111"/>
  <c r="M106" i="111"/>
  <c r="M105" i="111"/>
  <c r="M104" i="111"/>
  <c r="M99" i="111"/>
  <c r="M91" i="111"/>
  <c r="M81" i="111"/>
  <c r="M79" i="111"/>
  <c r="M78" i="111"/>
  <c r="M77" i="111"/>
  <c r="M75" i="111"/>
  <c r="M70" i="111"/>
  <c r="M65" i="111"/>
  <c r="M62" i="111"/>
  <c r="M60" i="111"/>
  <c r="M54" i="111"/>
  <c r="M52" i="111"/>
  <c r="M49" i="111"/>
  <c r="M67" i="111"/>
  <c r="M47" i="111"/>
  <c r="M44" i="111"/>
  <c r="M39" i="111"/>
  <c r="M31" i="111"/>
  <c r="M29" i="111"/>
  <c r="M28" i="111"/>
  <c r="M27" i="111"/>
  <c r="M24" i="111"/>
  <c r="M19" i="111"/>
  <c r="M17" i="111"/>
  <c r="L194" i="111"/>
  <c r="L164" i="111"/>
  <c r="L157" i="111"/>
  <c r="L155" i="111"/>
  <c r="L153" i="111"/>
  <c r="L147" i="111"/>
  <c r="L142" i="111"/>
  <c r="L140" i="111"/>
  <c r="L132" i="111"/>
  <c r="L130" i="111"/>
  <c r="L112" i="111"/>
  <c r="L110" i="111"/>
  <c r="L104" i="111"/>
  <c r="L99" i="111"/>
  <c r="L91" i="111"/>
  <c r="L81" i="111"/>
  <c r="L77" i="111"/>
  <c r="L75" i="111"/>
  <c r="L60" i="111"/>
  <c r="L54" i="111"/>
  <c r="L52" i="111"/>
  <c r="L44" i="111"/>
  <c r="L41" i="111"/>
  <c r="L39" i="111"/>
  <c r="L31" i="111"/>
  <c r="L26" i="111"/>
  <c r="L24" i="111"/>
  <c r="L19" i="111"/>
  <c r="L17" i="111"/>
  <c r="M21" i="111"/>
  <c r="M22" i="111"/>
  <c r="O194" i="111"/>
  <c r="O166" i="111"/>
  <c r="O164" i="111"/>
  <c r="O157" i="111"/>
  <c r="O155" i="111"/>
  <c r="O153" i="111"/>
  <c r="O147" i="111"/>
  <c r="O144" i="111"/>
  <c r="O142" i="111"/>
  <c r="O140" i="111"/>
  <c r="O134" i="111"/>
  <c r="O132" i="111"/>
  <c r="O130" i="111"/>
  <c r="O125" i="111"/>
  <c r="O112" i="111"/>
  <c r="O110" i="111"/>
  <c r="O104" i="111"/>
  <c r="O101" i="111"/>
  <c r="O99" i="111"/>
  <c r="O93" i="111"/>
  <c r="O91" i="111"/>
  <c r="O81" i="111"/>
  <c r="O77" i="111"/>
  <c r="O75" i="111"/>
  <c r="O72" i="111"/>
  <c r="O70" i="111"/>
  <c r="O65" i="111"/>
  <c r="O60" i="111"/>
  <c r="O54" i="111"/>
  <c r="O39" i="111"/>
  <c r="O33" i="111"/>
  <c r="O31" i="111"/>
  <c r="O26" i="111"/>
  <c r="O24" i="111"/>
  <c r="O19" i="111"/>
  <c r="O17" i="111"/>
  <c r="O140" i="121"/>
  <c r="O137" i="121"/>
  <c r="O134" i="121"/>
  <c r="O132" i="121"/>
  <c r="O130" i="121"/>
  <c r="O112" i="121"/>
  <c r="O110" i="121"/>
  <c r="O104" i="121"/>
  <c r="O99" i="121"/>
  <c r="O91" i="121"/>
  <c r="O81" i="121"/>
  <c r="O77" i="121"/>
  <c r="O75" i="121"/>
  <c r="O70" i="121"/>
  <c r="O65" i="121"/>
  <c r="O60" i="121"/>
  <c r="O52" i="121"/>
  <c r="O54" i="121"/>
  <c r="O47" i="121"/>
  <c r="O44" i="121"/>
  <c r="O41" i="121"/>
  <c r="O39" i="121"/>
  <c r="O31" i="121"/>
  <c r="O26" i="121"/>
  <c r="O24" i="121"/>
  <c r="O19" i="121"/>
  <c r="O21" i="121"/>
  <c r="O22" i="121"/>
  <c r="O17" i="121"/>
  <c r="O71" i="120" l="1"/>
  <c r="O43" i="120"/>
  <c r="O41" i="120"/>
  <c r="O32" i="120"/>
  <c r="O30" i="120"/>
  <c r="O24" i="120"/>
  <c r="O21" i="120"/>
  <c r="O22" i="120"/>
  <c r="O25" i="120"/>
  <c r="O26" i="120"/>
  <c r="O27" i="120"/>
  <c r="O28" i="120"/>
  <c r="O19" i="120"/>
  <c r="O17" i="120"/>
  <c r="I43" i="109" l="1"/>
  <c r="I38" i="109"/>
  <c r="I24" i="109"/>
  <c r="I12" i="109"/>
  <c r="H43" i="109"/>
  <c r="H42" i="109"/>
  <c r="H41" i="109"/>
  <c r="H40" i="109"/>
  <c r="H39" i="109"/>
  <c r="H38" i="109"/>
  <c r="H37" i="109"/>
  <c r="H36" i="109"/>
  <c r="H34" i="109"/>
  <c r="H33" i="109"/>
  <c r="H31" i="109"/>
  <c r="H30" i="109"/>
  <c r="H28" i="109"/>
  <c r="H27" i="109"/>
  <c r="H26" i="109"/>
  <c r="H25" i="109"/>
  <c r="H24" i="109"/>
  <c r="H22" i="109"/>
  <c r="H21" i="109"/>
  <c r="H20" i="109"/>
  <c r="H19" i="109"/>
  <c r="H18" i="109"/>
  <c r="H17" i="109"/>
  <c r="H16" i="109"/>
  <c r="H15" i="109"/>
  <c r="H14" i="109"/>
  <c r="H13" i="109"/>
  <c r="H12" i="109"/>
  <c r="Y181" i="111" l="1"/>
  <c r="Y178" i="111"/>
  <c r="Y169" i="111"/>
  <c r="Y166" i="111"/>
  <c r="Y164" i="111" s="1"/>
  <c r="Y159" i="111"/>
  <c r="Y155" i="111"/>
  <c r="Y153" i="111" s="1"/>
  <c r="Y147" i="111"/>
  <c r="Y144" i="111"/>
  <c r="Y142" i="111" s="1"/>
  <c r="Y137" i="111"/>
  <c r="Y134" i="111"/>
  <c r="Y127" i="111"/>
  <c r="Y125" i="111" s="1"/>
  <c r="Y121" i="111"/>
  <c r="Y119" i="111" s="1"/>
  <c r="Y117" i="111" s="1"/>
  <c r="Y112" i="111"/>
  <c r="Y110" i="111" s="1"/>
  <c r="Y104" i="111"/>
  <c r="Y101" i="111"/>
  <c r="Y96" i="111"/>
  <c r="Y93" i="111"/>
  <c r="Y85" i="111"/>
  <c r="Y83" i="111" s="1"/>
  <c r="Y77" i="111"/>
  <c r="Y75" i="111" s="1"/>
  <c r="Y72" i="111"/>
  <c r="Y70" i="111" s="1"/>
  <c r="Y67" i="111"/>
  <c r="Y65" i="111" s="1"/>
  <c r="Y62" i="111"/>
  <c r="Y60" i="111" s="1"/>
  <c r="Y54" i="111"/>
  <c r="Y52" i="111" s="1"/>
  <c r="Y49" i="111"/>
  <c r="Y47" i="111" s="1"/>
  <c r="Y44" i="111"/>
  <c r="Y41" i="111"/>
  <c r="Y36" i="111"/>
  <c r="Y33" i="111"/>
  <c r="Y26" i="111"/>
  <c r="Y24" i="111" s="1"/>
  <c r="Y21" i="111"/>
  <c r="Y19" i="111" s="1"/>
  <c r="H46" i="109"/>
  <c r="N81" i="120"/>
  <c r="N80" i="120"/>
  <c r="N150" i="121"/>
  <c r="N149" i="121"/>
  <c r="AF192" i="111"/>
  <c r="S192" i="111" s="1"/>
  <c r="N192" i="111" s="1"/>
  <c r="AF191" i="111"/>
  <c r="S191" i="111" s="1"/>
  <c r="N191" i="111" s="1"/>
  <c r="AF190" i="111"/>
  <c r="S190" i="111" s="1"/>
  <c r="N190" i="111" s="1"/>
  <c r="AF189" i="111"/>
  <c r="S189" i="111" s="1"/>
  <c r="N189" i="111" s="1"/>
  <c r="AF188" i="111"/>
  <c r="S188" i="111" s="1"/>
  <c r="N188" i="111" s="1"/>
  <c r="AF187" i="111"/>
  <c r="S187" i="111" s="1"/>
  <c r="N187" i="111" s="1"/>
  <c r="AF186" i="111"/>
  <c r="S186" i="111" s="1"/>
  <c r="N186" i="111" s="1"/>
  <c r="AF185" i="111"/>
  <c r="S185" i="111" s="1"/>
  <c r="N185" i="111" s="1"/>
  <c r="AF184" i="111"/>
  <c r="AF183" i="111"/>
  <c r="S183" i="111" s="1"/>
  <c r="AF182" i="111"/>
  <c r="S182" i="111" s="1"/>
  <c r="N182" i="111" s="1"/>
  <c r="AF179" i="111"/>
  <c r="AF178" i="111" s="1"/>
  <c r="AF174" i="111"/>
  <c r="S174" i="111" s="1"/>
  <c r="N174" i="111" s="1"/>
  <c r="AF173" i="111"/>
  <c r="S173" i="111" s="1"/>
  <c r="N173" i="111" s="1"/>
  <c r="AF172" i="111"/>
  <c r="S172" i="111" s="1"/>
  <c r="N172" i="111" s="1"/>
  <c r="AF171" i="111"/>
  <c r="S171" i="111" s="1"/>
  <c r="N171" i="111" s="1"/>
  <c r="AF170" i="111"/>
  <c r="AF167" i="111"/>
  <c r="AF166" i="111" s="1"/>
  <c r="AF162" i="111"/>
  <c r="S162" i="111" s="1"/>
  <c r="N162" i="111" s="1"/>
  <c r="AF161" i="111"/>
  <c r="S161" i="111" s="1"/>
  <c r="N161" i="111" s="1"/>
  <c r="AF160" i="111"/>
  <c r="S160" i="111" s="1"/>
  <c r="N160" i="111" s="1"/>
  <c r="N37" i="120" s="1"/>
  <c r="AF157" i="111"/>
  <c r="AG157" i="111" s="1"/>
  <c r="AF156" i="111"/>
  <c r="S156" i="111" s="1"/>
  <c r="N156" i="111" s="1"/>
  <c r="AF151" i="111"/>
  <c r="AG151" i="111" s="1"/>
  <c r="AF150" i="111"/>
  <c r="S150" i="111" s="1"/>
  <c r="N150" i="111" s="1"/>
  <c r="AF149" i="111"/>
  <c r="AG149" i="111" s="1"/>
  <c r="AF148" i="111"/>
  <c r="S148" i="111" s="1"/>
  <c r="N148" i="111" s="1"/>
  <c r="AF145" i="111"/>
  <c r="AF144" i="111" s="1"/>
  <c r="AF138" i="111"/>
  <c r="AF137" i="111" s="1"/>
  <c r="AF135" i="111"/>
  <c r="AF134" i="111" s="1"/>
  <c r="AF128" i="111"/>
  <c r="S128" i="111" s="1"/>
  <c r="AF123" i="111"/>
  <c r="AG123" i="111" s="1"/>
  <c r="AF122" i="111"/>
  <c r="S122" i="111" s="1"/>
  <c r="N122" i="111" s="1"/>
  <c r="AF115" i="111"/>
  <c r="S115" i="111" s="1"/>
  <c r="N115" i="111" s="1"/>
  <c r="AF114" i="111"/>
  <c r="AG114" i="111" s="1"/>
  <c r="AF113" i="111"/>
  <c r="S113" i="111" s="1"/>
  <c r="AF108" i="111"/>
  <c r="S108" i="111" s="1"/>
  <c r="N108" i="111" s="1"/>
  <c r="AF107" i="111"/>
  <c r="AG107" i="111" s="1"/>
  <c r="AF106" i="111"/>
  <c r="S106" i="111" s="1"/>
  <c r="N106" i="111" s="1"/>
  <c r="AF105" i="111"/>
  <c r="AG105" i="111" s="1"/>
  <c r="AF102" i="111"/>
  <c r="AG102" i="111" s="1"/>
  <c r="AG101" i="111" s="1"/>
  <c r="AF97" i="111"/>
  <c r="AF96" i="111" s="1"/>
  <c r="AF94" i="111"/>
  <c r="AG94" i="111" s="1"/>
  <c r="AG93" i="111" s="1"/>
  <c r="AF89" i="111"/>
  <c r="S89" i="111" s="1"/>
  <c r="N89" i="111" s="1"/>
  <c r="AF88" i="111"/>
  <c r="AG88" i="111" s="1"/>
  <c r="AF87" i="111"/>
  <c r="S87" i="111" s="1"/>
  <c r="AF86" i="111"/>
  <c r="AG86" i="111" s="1"/>
  <c r="AF79" i="111"/>
  <c r="AG79" i="111" s="1"/>
  <c r="AF78" i="111"/>
  <c r="AG78" i="111" s="1"/>
  <c r="AF73" i="111"/>
  <c r="AG73" i="111" s="1"/>
  <c r="AG72" i="111" s="1"/>
  <c r="AG70" i="111" s="1"/>
  <c r="AF68" i="111"/>
  <c r="AF67" i="111" s="1"/>
  <c r="AF65" i="111" s="1"/>
  <c r="AF63" i="111"/>
  <c r="AF62" i="111" s="1"/>
  <c r="AF60" i="111" s="1"/>
  <c r="AF58" i="111"/>
  <c r="S58" i="111" s="1"/>
  <c r="N58" i="111" s="1"/>
  <c r="AF57" i="111"/>
  <c r="AG57" i="111" s="1"/>
  <c r="AF56" i="111"/>
  <c r="AF55" i="111"/>
  <c r="AG55" i="111" s="1"/>
  <c r="AF50" i="111"/>
  <c r="AF49" i="111" s="1"/>
  <c r="AF47" i="111" s="1"/>
  <c r="AF45" i="111"/>
  <c r="AF44" i="111" s="1"/>
  <c r="AF42" i="111"/>
  <c r="AG42" i="111" s="1"/>
  <c r="AG41" i="111" s="1"/>
  <c r="AF37" i="111"/>
  <c r="AF36" i="111" s="1"/>
  <c r="AF34" i="111"/>
  <c r="S34" i="111" s="1"/>
  <c r="AF29" i="111"/>
  <c r="AG29" i="111" s="1"/>
  <c r="AF28" i="111"/>
  <c r="S28" i="111" s="1"/>
  <c r="N28" i="111" s="1"/>
  <c r="N28" i="121" s="1"/>
  <c r="P28" i="121" s="1"/>
  <c r="AF27" i="111"/>
  <c r="AG27" i="111" s="1"/>
  <c r="AF22" i="111"/>
  <c r="AG22" i="111" s="1"/>
  <c r="AG21" i="111" s="1"/>
  <c r="AG19" i="111" s="1"/>
  <c r="AE181" i="111"/>
  <c r="AD181" i="111"/>
  <c r="AC181" i="111"/>
  <c r="AB181" i="111"/>
  <c r="AA181" i="111"/>
  <c r="Z181" i="111"/>
  <c r="X181" i="111"/>
  <c r="W181" i="111"/>
  <c r="AE178" i="111"/>
  <c r="AE176" i="111" s="1"/>
  <c r="AD178" i="111"/>
  <c r="AD176" i="111" s="1"/>
  <c r="AC178" i="111"/>
  <c r="AC176" i="111" s="1"/>
  <c r="AB178" i="111"/>
  <c r="AB176" i="111" s="1"/>
  <c r="AA178" i="111"/>
  <c r="AA176" i="111" s="1"/>
  <c r="Z178" i="111"/>
  <c r="Z176" i="111" s="1"/>
  <c r="X178" i="111"/>
  <c r="X176" i="111" s="1"/>
  <c r="W178" i="111"/>
  <c r="W176" i="111" s="1"/>
  <c r="AE169" i="111"/>
  <c r="AD169" i="111"/>
  <c r="AC169" i="111"/>
  <c r="AB169" i="111"/>
  <c r="AA169" i="111"/>
  <c r="Z169" i="111"/>
  <c r="X169" i="111"/>
  <c r="W169" i="111"/>
  <c r="AE166" i="111"/>
  <c r="AE164" i="111" s="1"/>
  <c r="AD166" i="111"/>
  <c r="AD164" i="111" s="1"/>
  <c r="AC166" i="111"/>
  <c r="AB166" i="111"/>
  <c r="AB164" i="111" s="1"/>
  <c r="AA166" i="111"/>
  <c r="AA164" i="111" s="1"/>
  <c r="Z166" i="111"/>
  <c r="Z164" i="111" s="1"/>
  <c r="X166" i="111"/>
  <c r="X164" i="111" s="1"/>
  <c r="W166" i="111"/>
  <c r="W164" i="111" s="1"/>
  <c r="AE159" i="111"/>
  <c r="AD159" i="111"/>
  <c r="AC159" i="111"/>
  <c r="AB159" i="111"/>
  <c r="AA159" i="111"/>
  <c r="Z159" i="111"/>
  <c r="X159" i="111"/>
  <c r="W159" i="111"/>
  <c r="AE155" i="111"/>
  <c r="AD155" i="111"/>
  <c r="AD153" i="111" s="1"/>
  <c r="AC155" i="111"/>
  <c r="AC153" i="111" s="1"/>
  <c r="AB155" i="111"/>
  <c r="AA155" i="111"/>
  <c r="AA153" i="111" s="1"/>
  <c r="Z155" i="111"/>
  <c r="Z153" i="111" s="1"/>
  <c r="X155" i="111"/>
  <c r="W155" i="111"/>
  <c r="W153" i="111" s="1"/>
  <c r="AE153" i="111"/>
  <c r="AE147" i="111"/>
  <c r="AD147" i="111"/>
  <c r="AC147" i="111"/>
  <c r="AB147" i="111"/>
  <c r="AA147" i="111"/>
  <c r="Z147" i="111"/>
  <c r="X147" i="111"/>
  <c r="W147" i="111"/>
  <c r="AE144" i="111"/>
  <c r="AD144" i="111"/>
  <c r="AD142" i="111" s="1"/>
  <c r="AC144" i="111"/>
  <c r="AC142" i="111" s="1"/>
  <c r="AB144" i="111"/>
  <c r="AB142" i="111" s="1"/>
  <c r="AA144" i="111"/>
  <c r="Z144" i="111"/>
  <c r="Z142" i="111" s="1"/>
  <c r="X144" i="111"/>
  <c r="W144" i="111"/>
  <c r="AE137" i="111"/>
  <c r="AD137" i="111"/>
  <c r="AC137" i="111"/>
  <c r="AB137" i="111"/>
  <c r="AA137" i="111"/>
  <c r="Z137" i="111"/>
  <c r="X137" i="111"/>
  <c r="W137" i="111"/>
  <c r="AE134" i="111"/>
  <c r="AD134" i="111"/>
  <c r="AD132" i="111" s="1"/>
  <c r="AD130" i="111" s="1"/>
  <c r="AC134" i="111"/>
  <c r="AC132" i="111" s="1"/>
  <c r="AC130" i="111" s="1"/>
  <c r="AB134" i="111"/>
  <c r="AB132" i="111" s="1"/>
  <c r="AB130" i="111" s="1"/>
  <c r="AA134" i="111"/>
  <c r="Z134" i="111"/>
  <c r="X134" i="111"/>
  <c r="W134" i="111"/>
  <c r="Z132" i="111"/>
  <c r="Z130" i="111" s="1"/>
  <c r="AE127" i="111"/>
  <c r="AE125" i="111" s="1"/>
  <c r="AD127" i="111"/>
  <c r="AD125" i="111" s="1"/>
  <c r="AC127" i="111"/>
  <c r="AC125" i="111" s="1"/>
  <c r="AB127" i="111"/>
  <c r="AB125" i="111" s="1"/>
  <c r="AA127" i="111"/>
  <c r="AA125" i="111" s="1"/>
  <c r="Z127" i="111"/>
  <c r="Z125" i="111" s="1"/>
  <c r="X127" i="111"/>
  <c r="X125" i="111" s="1"/>
  <c r="W127" i="111"/>
  <c r="W125" i="111" s="1"/>
  <c r="AE121" i="111"/>
  <c r="AD121" i="111"/>
  <c r="AD119" i="111" s="1"/>
  <c r="AD117" i="111" s="1"/>
  <c r="AC121" i="111"/>
  <c r="AC119" i="111" s="1"/>
  <c r="AC117" i="111" s="1"/>
  <c r="AB121" i="111"/>
  <c r="AB119" i="111" s="1"/>
  <c r="AB117" i="111" s="1"/>
  <c r="AA121" i="111"/>
  <c r="AA119" i="111" s="1"/>
  <c r="AA117" i="111" s="1"/>
  <c r="Z121" i="111"/>
  <c r="Z119" i="111" s="1"/>
  <c r="Z117" i="111" s="1"/>
  <c r="X121" i="111"/>
  <c r="X119" i="111" s="1"/>
  <c r="X117" i="111" s="1"/>
  <c r="W121" i="111"/>
  <c r="W119" i="111" s="1"/>
  <c r="W117" i="111" s="1"/>
  <c r="AE119" i="111"/>
  <c r="AE117" i="111" s="1"/>
  <c r="AE112" i="111"/>
  <c r="AD112" i="111"/>
  <c r="AD110" i="111" s="1"/>
  <c r="AC112" i="111"/>
  <c r="AC110" i="111" s="1"/>
  <c r="AB112" i="111"/>
  <c r="AB110" i="111" s="1"/>
  <c r="AA112" i="111"/>
  <c r="AA110" i="111" s="1"/>
  <c r="Z112" i="111"/>
  <c r="Z110" i="111" s="1"/>
  <c r="X112" i="111"/>
  <c r="X110" i="111" s="1"/>
  <c r="W112" i="111"/>
  <c r="W110" i="111" s="1"/>
  <c r="AE110" i="111"/>
  <c r="AE104" i="111"/>
  <c r="AD104" i="111"/>
  <c r="AC104" i="111"/>
  <c r="AB104" i="111"/>
  <c r="AA104" i="111"/>
  <c r="Z104" i="111"/>
  <c r="X104" i="111"/>
  <c r="W104" i="111"/>
  <c r="AE101" i="111"/>
  <c r="AE99" i="111" s="1"/>
  <c r="AD101" i="111"/>
  <c r="AC101" i="111"/>
  <c r="AC99" i="111" s="1"/>
  <c r="AB101" i="111"/>
  <c r="AB99" i="111" s="1"/>
  <c r="AA101" i="111"/>
  <c r="AA99" i="111" s="1"/>
  <c r="Z101" i="111"/>
  <c r="X101" i="111"/>
  <c r="W101" i="111"/>
  <c r="W99" i="111" s="1"/>
  <c r="AE96" i="111"/>
  <c r="AD96" i="111"/>
  <c r="AC96" i="111"/>
  <c r="AB96" i="111"/>
  <c r="AA96" i="111"/>
  <c r="Z96" i="111"/>
  <c r="X96" i="111"/>
  <c r="W96" i="111"/>
  <c r="AE93" i="111"/>
  <c r="AE91" i="111" s="1"/>
  <c r="AD93" i="111"/>
  <c r="AD91" i="111" s="1"/>
  <c r="AC93" i="111"/>
  <c r="AB93" i="111"/>
  <c r="AB91" i="111" s="1"/>
  <c r="AA93" i="111"/>
  <c r="Z93" i="111"/>
  <c r="Z91" i="111" s="1"/>
  <c r="X93" i="111"/>
  <c r="X91" i="111" s="1"/>
  <c r="W93" i="111"/>
  <c r="W91" i="111" s="1"/>
  <c r="AE85" i="111"/>
  <c r="AD85" i="111"/>
  <c r="AC85" i="111"/>
  <c r="AC83" i="111" s="1"/>
  <c r="AB85" i="111"/>
  <c r="AB83" i="111" s="1"/>
  <c r="AA85" i="111"/>
  <c r="AA83" i="111" s="1"/>
  <c r="Z85" i="111"/>
  <c r="Z83" i="111" s="1"/>
  <c r="X85" i="111"/>
  <c r="X83" i="111" s="1"/>
  <c r="W85" i="111"/>
  <c r="AE83" i="111"/>
  <c r="AD83" i="111"/>
  <c r="W83" i="111"/>
  <c r="AE77" i="111"/>
  <c r="AE75" i="111" s="1"/>
  <c r="AD77" i="111"/>
  <c r="AD75" i="111" s="1"/>
  <c r="AC77" i="111"/>
  <c r="AC75" i="111" s="1"/>
  <c r="AB77" i="111"/>
  <c r="AB75" i="111" s="1"/>
  <c r="AA77" i="111"/>
  <c r="AA75" i="111" s="1"/>
  <c r="Z77" i="111"/>
  <c r="Z75" i="111" s="1"/>
  <c r="X77" i="111"/>
  <c r="X75" i="111" s="1"/>
  <c r="W77" i="111"/>
  <c r="W75" i="111" s="1"/>
  <c r="AE72" i="111"/>
  <c r="AD72" i="111"/>
  <c r="AD70" i="111" s="1"/>
  <c r="AC72" i="111"/>
  <c r="AC70" i="111" s="1"/>
  <c r="AB72" i="111"/>
  <c r="AB70" i="111" s="1"/>
  <c r="AA72" i="111"/>
  <c r="AA70" i="111" s="1"/>
  <c r="Z72" i="111"/>
  <c r="Z70" i="111" s="1"/>
  <c r="X72" i="111"/>
  <c r="X70" i="111" s="1"/>
  <c r="W72" i="111"/>
  <c r="AE70" i="111"/>
  <c r="W70" i="111"/>
  <c r="AE67" i="111"/>
  <c r="AE65" i="111" s="1"/>
  <c r="AD67" i="111"/>
  <c r="AD65" i="111" s="1"/>
  <c r="AC67" i="111"/>
  <c r="AC65" i="111" s="1"/>
  <c r="AB67" i="111"/>
  <c r="AB65" i="111" s="1"/>
  <c r="AA67" i="111"/>
  <c r="AA65" i="111" s="1"/>
  <c r="Z67" i="111"/>
  <c r="Z65" i="111" s="1"/>
  <c r="X67" i="111"/>
  <c r="X65" i="111" s="1"/>
  <c r="W67" i="111"/>
  <c r="W65" i="111" s="1"/>
  <c r="AE62" i="111"/>
  <c r="AD62" i="111"/>
  <c r="AD60" i="111" s="1"/>
  <c r="AC62" i="111"/>
  <c r="AC60" i="111" s="1"/>
  <c r="AB62" i="111"/>
  <c r="AB60" i="111" s="1"/>
  <c r="AA62" i="111"/>
  <c r="AA60" i="111" s="1"/>
  <c r="Z62" i="111"/>
  <c r="Z60" i="111" s="1"/>
  <c r="X62" i="111"/>
  <c r="X60" i="111" s="1"/>
  <c r="W62" i="111"/>
  <c r="W60" i="111" s="1"/>
  <c r="AE60" i="111"/>
  <c r="AE54" i="111"/>
  <c r="AE52" i="111" s="1"/>
  <c r="AD54" i="111"/>
  <c r="AD52" i="111" s="1"/>
  <c r="AC54" i="111"/>
  <c r="AC52" i="111" s="1"/>
  <c r="AB54" i="111"/>
  <c r="AB52" i="111" s="1"/>
  <c r="AA54" i="111"/>
  <c r="AA52" i="111" s="1"/>
  <c r="Z54" i="111"/>
  <c r="Z52" i="111" s="1"/>
  <c r="X54" i="111"/>
  <c r="X52" i="111" s="1"/>
  <c r="W54" i="111"/>
  <c r="W52" i="111" s="1"/>
  <c r="AE49" i="111"/>
  <c r="AD49" i="111"/>
  <c r="AD47" i="111" s="1"/>
  <c r="AC49" i="111"/>
  <c r="AC47" i="111" s="1"/>
  <c r="AB49" i="111"/>
  <c r="AB47" i="111" s="1"/>
  <c r="AA49" i="111"/>
  <c r="AA47" i="111" s="1"/>
  <c r="Z49" i="111"/>
  <c r="Z47" i="111" s="1"/>
  <c r="X49" i="111"/>
  <c r="X47" i="111" s="1"/>
  <c r="W49" i="111"/>
  <c r="W47" i="111" s="1"/>
  <c r="AE47" i="111"/>
  <c r="AE44" i="111"/>
  <c r="AD44" i="111"/>
  <c r="AC44" i="111"/>
  <c r="AB44" i="111"/>
  <c r="AA44" i="111"/>
  <c r="Z44" i="111"/>
  <c r="X44" i="111"/>
  <c r="W44" i="111"/>
  <c r="AE41" i="111"/>
  <c r="AD41" i="111"/>
  <c r="AD39" i="111" s="1"/>
  <c r="AC41" i="111"/>
  <c r="AC39" i="111" s="1"/>
  <c r="AB41" i="111"/>
  <c r="AB39" i="111" s="1"/>
  <c r="AA41" i="111"/>
  <c r="Z41" i="111"/>
  <c r="Z39" i="111" s="1"/>
  <c r="X41" i="111"/>
  <c r="W41" i="111"/>
  <c r="AE36" i="111"/>
  <c r="AD36" i="111"/>
  <c r="AC36" i="111"/>
  <c r="AB36" i="111"/>
  <c r="AA36" i="111"/>
  <c r="Z36" i="111"/>
  <c r="X36" i="111"/>
  <c r="W36" i="111"/>
  <c r="AE33" i="111"/>
  <c r="AE31" i="111" s="1"/>
  <c r="AD33" i="111"/>
  <c r="AC33" i="111"/>
  <c r="AC31" i="111" s="1"/>
  <c r="AB33" i="111"/>
  <c r="AB31" i="111" s="1"/>
  <c r="AA33" i="111"/>
  <c r="AA31" i="111" s="1"/>
  <c r="Z33" i="111"/>
  <c r="X33" i="111"/>
  <c r="X31" i="111" s="1"/>
  <c r="W33" i="111"/>
  <c r="W31" i="111" s="1"/>
  <c r="AE26" i="111"/>
  <c r="AD26" i="111"/>
  <c r="AD24" i="111" s="1"/>
  <c r="AC26" i="111"/>
  <c r="AC24" i="111" s="1"/>
  <c r="AB26" i="111"/>
  <c r="AB24" i="111" s="1"/>
  <c r="AA26" i="111"/>
  <c r="AA24" i="111" s="1"/>
  <c r="Z26" i="111"/>
  <c r="Z24" i="111" s="1"/>
  <c r="X26" i="111"/>
  <c r="X24" i="111" s="1"/>
  <c r="W26" i="111"/>
  <c r="W24" i="111" s="1"/>
  <c r="AE24" i="111"/>
  <c r="AE21" i="111"/>
  <c r="AE19" i="111" s="1"/>
  <c r="AD21" i="111"/>
  <c r="AD19" i="111" s="1"/>
  <c r="AC21" i="111"/>
  <c r="AC19" i="111" s="1"/>
  <c r="AB21" i="111"/>
  <c r="AB19" i="111" s="1"/>
  <c r="AA21" i="111"/>
  <c r="AA19" i="111" s="1"/>
  <c r="Z21" i="111"/>
  <c r="Z19" i="111" s="1"/>
  <c r="X21" i="111"/>
  <c r="X19" i="111" s="1"/>
  <c r="W21" i="111"/>
  <c r="W19" i="111" s="1"/>
  <c r="V181" i="111"/>
  <c r="V178" i="111"/>
  <c r="V169" i="111"/>
  <c r="V166" i="111"/>
  <c r="V159" i="111"/>
  <c r="V155" i="111"/>
  <c r="V147" i="111"/>
  <c r="V144" i="111"/>
  <c r="V137" i="111"/>
  <c r="V134" i="111"/>
  <c r="V127" i="111"/>
  <c r="V125" i="111" s="1"/>
  <c r="V121" i="111"/>
  <c r="V119" i="111" s="1"/>
  <c r="V117" i="111" s="1"/>
  <c r="V112" i="111"/>
  <c r="V110" i="111" s="1"/>
  <c r="V104" i="111"/>
  <c r="V101" i="111"/>
  <c r="V96" i="111"/>
  <c r="V93" i="111"/>
  <c r="V85" i="111"/>
  <c r="V83" i="111" s="1"/>
  <c r="V77" i="111"/>
  <c r="V75" i="111" s="1"/>
  <c r="V72" i="111"/>
  <c r="V70" i="111" s="1"/>
  <c r="V67" i="111"/>
  <c r="V65" i="111" s="1"/>
  <c r="V62" i="111"/>
  <c r="V60" i="111" s="1"/>
  <c r="V54" i="111"/>
  <c r="V52" i="111" s="1"/>
  <c r="V49" i="111"/>
  <c r="V47" i="111" s="1"/>
  <c r="V44" i="111"/>
  <c r="V41" i="111"/>
  <c r="V36" i="111"/>
  <c r="V33" i="111"/>
  <c r="V26" i="111"/>
  <c r="V24" i="111" s="1"/>
  <c r="V21" i="111"/>
  <c r="V19" i="111" s="1"/>
  <c r="AG181" i="111"/>
  <c r="AG178" i="111"/>
  <c r="AG169" i="111"/>
  <c r="AG166" i="111"/>
  <c r="AG159" i="111"/>
  <c r="AF127" i="111"/>
  <c r="AF125" i="111" s="1"/>
  <c r="U181" i="111"/>
  <c r="U178" i="111"/>
  <c r="U169" i="111"/>
  <c r="U166" i="111"/>
  <c r="U159" i="111"/>
  <c r="U155" i="111"/>
  <c r="U147" i="111"/>
  <c r="U144" i="111"/>
  <c r="U137" i="111"/>
  <c r="U134" i="111"/>
  <c r="U127" i="111"/>
  <c r="U125" i="111" s="1"/>
  <c r="U121" i="111"/>
  <c r="U119" i="111" s="1"/>
  <c r="U117" i="111" s="1"/>
  <c r="U112" i="111"/>
  <c r="U110" i="111" s="1"/>
  <c r="U104" i="111"/>
  <c r="U101" i="111"/>
  <c r="U96" i="111"/>
  <c r="U93" i="111"/>
  <c r="U91" i="111" s="1"/>
  <c r="U85" i="111"/>
  <c r="U83" i="111" s="1"/>
  <c r="U77" i="111"/>
  <c r="U75" i="111" s="1"/>
  <c r="U72" i="111"/>
  <c r="U70" i="111" s="1"/>
  <c r="U67" i="111"/>
  <c r="U65" i="111" s="1"/>
  <c r="U62" i="111"/>
  <c r="U60" i="111" s="1"/>
  <c r="U54" i="111"/>
  <c r="U52" i="111" s="1"/>
  <c r="U49" i="111"/>
  <c r="U47" i="111" s="1"/>
  <c r="U44" i="111"/>
  <c r="U41" i="111"/>
  <c r="U36" i="111"/>
  <c r="U33" i="111"/>
  <c r="U26" i="111"/>
  <c r="U24" i="111" s="1"/>
  <c r="U21" i="111"/>
  <c r="U19" i="111" s="1"/>
  <c r="N74" i="120"/>
  <c r="N143" i="121"/>
  <c r="A2" i="120"/>
  <c r="A2" i="121"/>
  <c r="A3" i="109"/>
  <c r="E38" i="109"/>
  <c r="E36" i="109"/>
  <c r="E33" i="109"/>
  <c r="K58" i="120"/>
  <c r="K53" i="120" s="1"/>
  <c r="C58" i="120"/>
  <c r="C53" i="120" s="1"/>
  <c r="K55" i="120"/>
  <c r="C55" i="120"/>
  <c r="K46" i="120"/>
  <c r="K41" i="120" s="1"/>
  <c r="C46" i="120"/>
  <c r="K43" i="120"/>
  <c r="C43" i="120"/>
  <c r="C41" i="120" s="1"/>
  <c r="K36" i="120"/>
  <c r="C36" i="120"/>
  <c r="K32" i="120"/>
  <c r="C32" i="120"/>
  <c r="C30" i="120" s="1"/>
  <c r="K24" i="120"/>
  <c r="C24" i="120"/>
  <c r="K21" i="120"/>
  <c r="K19" i="120" s="1"/>
  <c r="C21" i="120"/>
  <c r="C19" i="120" s="1"/>
  <c r="K181" i="111"/>
  <c r="K178" i="111"/>
  <c r="K169" i="111"/>
  <c r="K166" i="111"/>
  <c r="K159" i="111"/>
  <c r="K155" i="111"/>
  <c r="C181" i="111"/>
  <c r="C178" i="111"/>
  <c r="C169" i="111"/>
  <c r="C166" i="111"/>
  <c r="C159" i="111"/>
  <c r="C155" i="111"/>
  <c r="K147" i="111"/>
  <c r="C147" i="111"/>
  <c r="K144" i="111"/>
  <c r="C144" i="111"/>
  <c r="K137" i="121"/>
  <c r="C137" i="121"/>
  <c r="K134" i="121"/>
  <c r="C134" i="121"/>
  <c r="P128" i="121"/>
  <c r="P127" i="121" s="1"/>
  <c r="P125" i="121" s="1"/>
  <c r="O128" i="121"/>
  <c r="O127" i="121" s="1"/>
  <c r="O125" i="121" s="1"/>
  <c r="L128" i="121"/>
  <c r="L127" i="121" s="1"/>
  <c r="L125" i="121" s="1"/>
  <c r="N127" i="121"/>
  <c r="N125" i="121" s="1"/>
  <c r="K127" i="121"/>
  <c r="K125" i="121" s="1"/>
  <c r="C127" i="121"/>
  <c r="C125" i="121" s="1"/>
  <c r="K121" i="121"/>
  <c r="C121" i="121"/>
  <c r="C119" i="121" s="1"/>
  <c r="C117" i="121" s="1"/>
  <c r="K119" i="121"/>
  <c r="K117" i="121" s="1"/>
  <c r="K112" i="121"/>
  <c r="K110" i="121" s="1"/>
  <c r="C112" i="121"/>
  <c r="C110" i="121" s="1"/>
  <c r="K104" i="121"/>
  <c r="C104" i="121"/>
  <c r="K101" i="121"/>
  <c r="C101" i="121"/>
  <c r="K96" i="121"/>
  <c r="C96" i="121"/>
  <c r="K93" i="121"/>
  <c r="C93" i="121"/>
  <c r="Q87" i="121"/>
  <c r="K85" i="121"/>
  <c r="K83" i="121" s="1"/>
  <c r="C85" i="121"/>
  <c r="K77" i="121"/>
  <c r="K75" i="121" s="1"/>
  <c r="C77" i="121"/>
  <c r="C75" i="121" s="1"/>
  <c r="K72" i="121"/>
  <c r="K70" i="121" s="1"/>
  <c r="C72" i="121"/>
  <c r="C70" i="121" s="1"/>
  <c r="K67" i="121"/>
  <c r="K65" i="121" s="1"/>
  <c r="C67" i="121"/>
  <c r="C65" i="121" s="1"/>
  <c r="K62" i="121"/>
  <c r="K60" i="121" s="1"/>
  <c r="C62" i="121"/>
  <c r="C60" i="121" s="1"/>
  <c r="K54" i="121"/>
  <c r="K52" i="121" s="1"/>
  <c r="C54" i="121"/>
  <c r="C52" i="121" s="1"/>
  <c r="K49" i="121"/>
  <c r="K47" i="121" s="1"/>
  <c r="C49" i="121"/>
  <c r="C47" i="121" s="1"/>
  <c r="K44" i="121"/>
  <c r="C44" i="121"/>
  <c r="K41" i="121"/>
  <c r="C41" i="121"/>
  <c r="K36" i="121"/>
  <c r="C36" i="121"/>
  <c r="K33" i="121"/>
  <c r="C33" i="121"/>
  <c r="K26" i="121"/>
  <c r="K24" i="121" s="1"/>
  <c r="C26" i="121"/>
  <c r="C24" i="121" s="1"/>
  <c r="K21" i="121"/>
  <c r="K19" i="121" s="1"/>
  <c r="C21" i="121"/>
  <c r="C19" i="121" s="1"/>
  <c r="K137" i="111"/>
  <c r="K134" i="111"/>
  <c r="K127" i="111"/>
  <c r="K125" i="111" s="1"/>
  <c r="K121" i="111"/>
  <c r="K119" i="111"/>
  <c r="K117" i="111" s="1"/>
  <c r="K112" i="111"/>
  <c r="K110" i="111" s="1"/>
  <c r="K104" i="111"/>
  <c r="K101" i="111"/>
  <c r="K96" i="111"/>
  <c r="K93" i="111"/>
  <c r="K85" i="111"/>
  <c r="K83" i="111" s="1"/>
  <c r="K67" i="111"/>
  <c r="K65" i="111" s="1"/>
  <c r="K62" i="111"/>
  <c r="K60" i="111" s="1"/>
  <c r="K54" i="111"/>
  <c r="K52" i="111" s="1"/>
  <c r="K49" i="111"/>
  <c r="K47" i="111" s="1"/>
  <c r="K44" i="111"/>
  <c r="K41" i="111"/>
  <c r="K77" i="111"/>
  <c r="K75" i="111" s="1"/>
  <c r="K72" i="111"/>
  <c r="K70" i="111" s="1"/>
  <c r="K36" i="111"/>
  <c r="K33" i="111"/>
  <c r="K26" i="111"/>
  <c r="K24" i="111" s="1"/>
  <c r="K21" i="111"/>
  <c r="K19" i="111" s="1"/>
  <c r="C112" i="111"/>
  <c r="C104" i="111"/>
  <c r="C96" i="111"/>
  <c r="C137" i="111"/>
  <c r="C134" i="111"/>
  <c r="C127" i="111"/>
  <c r="C125" i="111" s="1"/>
  <c r="C121" i="111"/>
  <c r="C119" i="111" s="1"/>
  <c r="C117" i="111" s="1"/>
  <c r="C101" i="111"/>
  <c r="C93" i="111"/>
  <c r="Q87" i="111"/>
  <c r="C85" i="111"/>
  <c r="C83" i="111" s="1"/>
  <c r="D25" i="109" s="1"/>
  <c r="F25" i="109" s="1"/>
  <c r="C77" i="111"/>
  <c r="C75" i="111" s="1"/>
  <c r="D22" i="109" s="1"/>
  <c r="C72" i="111"/>
  <c r="C70" i="111" s="1"/>
  <c r="D21" i="109" s="1"/>
  <c r="F21" i="109" s="1"/>
  <c r="C67" i="111"/>
  <c r="C65" i="111" s="1"/>
  <c r="D20" i="109" s="1"/>
  <c r="F20" i="109" s="1"/>
  <c r="C62" i="111"/>
  <c r="C54" i="111"/>
  <c r="C36" i="111"/>
  <c r="C26" i="111"/>
  <c r="C24" i="111" s="1"/>
  <c r="D14" i="109" s="1"/>
  <c r="F14" i="109" s="1"/>
  <c r="C41" i="111"/>
  <c r="C44" i="111"/>
  <c r="C49" i="111"/>
  <c r="C47" i="111" s="1"/>
  <c r="D17" i="109" s="1"/>
  <c r="C33" i="111"/>
  <c r="C21" i="111"/>
  <c r="C19" i="111" s="1"/>
  <c r="D13" i="109" s="1"/>
  <c r="F13" i="109" s="1"/>
  <c r="R22" i="109"/>
  <c r="R21" i="109"/>
  <c r="AA91" i="111" l="1"/>
  <c r="AA81" i="111" s="1"/>
  <c r="V142" i="111"/>
  <c r="V164" i="111"/>
  <c r="AG128" i="111"/>
  <c r="AG127" i="111" s="1"/>
  <c r="AG125" i="111" s="1"/>
  <c r="Y99" i="111"/>
  <c r="U132" i="111"/>
  <c r="U130" i="111" s="1"/>
  <c r="U153" i="111"/>
  <c r="AG164" i="111"/>
  <c r="V39" i="111"/>
  <c r="S37" i="111"/>
  <c r="S36" i="111" s="1"/>
  <c r="AG113" i="111"/>
  <c r="AG122" i="111"/>
  <c r="AG121" i="111" s="1"/>
  <c r="AG119" i="111" s="1"/>
  <c r="AG117" i="111" s="1"/>
  <c r="AG156" i="111"/>
  <c r="AG155" i="111" s="1"/>
  <c r="AG153" i="111" s="1"/>
  <c r="S55" i="111"/>
  <c r="N55" i="111" s="1"/>
  <c r="U164" i="111"/>
  <c r="AF85" i="111"/>
  <c r="AF83" i="111" s="1"/>
  <c r="AD140" i="111"/>
  <c r="S107" i="111"/>
  <c r="N107" i="111" s="1"/>
  <c r="Z140" i="111"/>
  <c r="Y31" i="111"/>
  <c r="K30" i="120"/>
  <c r="K17" i="120" s="1"/>
  <c r="K71" i="120" s="1"/>
  <c r="U31" i="111"/>
  <c r="U176" i="111"/>
  <c r="AA39" i="111"/>
  <c r="AA17" i="111" s="1"/>
  <c r="AE39" i="111"/>
  <c r="AE17" i="111" s="1"/>
  <c r="AE81" i="111"/>
  <c r="Z99" i="111"/>
  <c r="Z81" i="111" s="1"/>
  <c r="AD99" i="111"/>
  <c r="AD81" i="111" s="1"/>
  <c r="AA142" i="111"/>
  <c r="AA140" i="111" s="1"/>
  <c r="AE142" i="111"/>
  <c r="AE140" i="111" s="1"/>
  <c r="AB153" i="111"/>
  <c r="AB140" i="111" s="1"/>
  <c r="AG87" i="111"/>
  <c r="S145" i="111"/>
  <c r="S144" i="111" s="1"/>
  <c r="C17" i="120"/>
  <c r="C71" i="120" s="1"/>
  <c r="AC164" i="111"/>
  <c r="AC140" i="111" s="1"/>
  <c r="K142" i="111"/>
  <c r="U142" i="111"/>
  <c r="AG176" i="111"/>
  <c r="V31" i="111"/>
  <c r="V91" i="111"/>
  <c r="V132" i="111"/>
  <c r="V130" i="111" s="1"/>
  <c r="V153" i="111"/>
  <c r="V176" i="111"/>
  <c r="Z31" i="111"/>
  <c r="AD31" i="111"/>
  <c r="AD17" i="111" s="1"/>
  <c r="W39" i="111"/>
  <c r="W81" i="111"/>
  <c r="AG63" i="111"/>
  <c r="AG62" i="111" s="1"/>
  <c r="AG60" i="111" s="1"/>
  <c r="S105" i="111"/>
  <c r="N105" i="111" s="1"/>
  <c r="Y39" i="111"/>
  <c r="Y91" i="111"/>
  <c r="Y132" i="111"/>
  <c r="Y130" i="111" s="1"/>
  <c r="U39" i="111"/>
  <c r="U99" i="111"/>
  <c r="AF72" i="111"/>
  <c r="AF70" i="111" s="1"/>
  <c r="AB17" i="111"/>
  <c r="AC91" i="111"/>
  <c r="AA132" i="111"/>
  <c r="AA130" i="111" s="1"/>
  <c r="AE132" i="111"/>
  <c r="AE130" i="111" s="1"/>
  <c r="Y176" i="111"/>
  <c r="Y140" i="111" s="1"/>
  <c r="L89" i="111"/>
  <c r="M89" i="111" s="1"/>
  <c r="N89" i="121"/>
  <c r="O89" i="121" s="1"/>
  <c r="P89" i="111"/>
  <c r="N113" i="111"/>
  <c r="L113" i="111" s="1"/>
  <c r="M113" i="111" s="1"/>
  <c r="P156" i="111"/>
  <c r="L156" i="111"/>
  <c r="M156" i="111" s="1"/>
  <c r="O156" i="111"/>
  <c r="L171" i="111"/>
  <c r="M171" i="111" s="1"/>
  <c r="N48" i="120"/>
  <c r="L48" i="120" s="1"/>
  <c r="M48" i="120" s="1"/>
  <c r="O171" i="111"/>
  <c r="P171" i="111"/>
  <c r="N62" i="120"/>
  <c r="P62" i="120" s="1"/>
  <c r="O185" i="111"/>
  <c r="L185" i="111"/>
  <c r="M185" i="111" s="1"/>
  <c r="P185" i="111"/>
  <c r="O189" i="111"/>
  <c r="P189" i="111"/>
  <c r="L189" i="111"/>
  <c r="M189" i="111" s="1"/>
  <c r="N66" i="120"/>
  <c r="P66" i="120" s="1"/>
  <c r="O161" i="111"/>
  <c r="N38" i="120"/>
  <c r="L38" i="120" s="1"/>
  <c r="M38" i="120" s="1"/>
  <c r="P161" i="111"/>
  <c r="L161" i="111"/>
  <c r="M161" i="111" s="1"/>
  <c r="P115" i="111"/>
  <c r="O115" i="111"/>
  <c r="N115" i="121"/>
  <c r="P115" i="121" s="1"/>
  <c r="L115" i="111"/>
  <c r="M115" i="111" s="1"/>
  <c r="N128" i="111"/>
  <c r="N127" i="111" s="1"/>
  <c r="N125" i="111" s="1"/>
  <c r="S127" i="111"/>
  <c r="S125" i="111" s="1"/>
  <c r="N51" i="120"/>
  <c r="L51" i="120" s="1"/>
  <c r="M51" i="120" s="1"/>
  <c r="O174" i="111"/>
  <c r="O188" i="111"/>
  <c r="L188" i="111"/>
  <c r="M188" i="111" s="1"/>
  <c r="O192" i="111"/>
  <c r="L192" i="111"/>
  <c r="M192" i="111" s="1"/>
  <c r="O162" i="111"/>
  <c r="L162" i="111"/>
  <c r="M162" i="111" s="1"/>
  <c r="N39" i="120"/>
  <c r="O39" i="120" s="1"/>
  <c r="N49" i="120"/>
  <c r="L49" i="120" s="1"/>
  <c r="M49" i="120" s="1"/>
  <c r="O172" i="111"/>
  <c r="P172" i="111"/>
  <c r="L172" i="111"/>
  <c r="M172" i="111" s="1"/>
  <c r="P182" i="111"/>
  <c r="N59" i="120"/>
  <c r="L59" i="120" s="1"/>
  <c r="M59" i="120" s="1"/>
  <c r="O182" i="111"/>
  <c r="L182" i="111"/>
  <c r="P186" i="111"/>
  <c r="L186" i="111"/>
  <c r="M186" i="111" s="1"/>
  <c r="O186" i="111"/>
  <c r="N63" i="120"/>
  <c r="L63" i="120" s="1"/>
  <c r="M63" i="120" s="1"/>
  <c r="P190" i="111"/>
  <c r="N67" i="120"/>
  <c r="L67" i="120" s="1"/>
  <c r="M67" i="120" s="1"/>
  <c r="O190" i="111"/>
  <c r="L190" i="111"/>
  <c r="M190" i="111" s="1"/>
  <c r="N55" i="121"/>
  <c r="L55" i="121" s="1"/>
  <c r="M55" i="121" s="1"/>
  <c r="O55" i="111"/>
  <c r="L55" i="111"/>
  <c r="M55" i="111" s="1"/>
  <c r="P55" i="111"/>
  <c r="P122" i="111"/>
  <c r="N122" i="121"/>
  <c r="L122" i="121" s="1"/>
  <c r="M122" i="121" s="1"/>
  <c r="O37" i="120"/>
  <c r="P37" i="120"/>
  <c r="O173" i="111"/>
  <c r="L173" i="111"/>
  <c r="M173" i="111" s="1"/>
  <c r="N50" i="120"/>
  <c r="L50" i="120" s="1"/>
  <c r="M50" i="120" s="1"/>
  <c r="N183" i="111"/>
  <c r="N64" i="120"/>
  <c r="L64" i="120" s="1"/>
  <c r="M64" i="120" s="1"/>
  <c r="P187" i="111"/>
  <c r="N68" i="120"/>
  <c r="L68" i="120" s="1"/>
  <c r="M68" i="120" s="1"/>
  <c r="P191" i="111"/>
  <c r="Y81" i="111"/>
  <c r="P160" i="111"/>
  <c r="S86" i="111"/>
  <c r="N86" i="111" s="1"/>
  <c r="S159" i="111"/>
  <c r="S179" i="111"/>
  <c r="N37" i="111"/>
  <c r="L160" i="111"/>
  <c r="AF112" i="111"/>
  <c r="AF110" i="111" s="1"/>
  <c r="AG89" i="111"/>
  <c r="AG85" i="111" s="1"/>
  <c r="AG83" i="111" s="1"/>
  <c r="AG115" i="111"/>
  <c r="AG112" i="111" s="1"/>
  <c r="AG110" i="111" s="1"/>
  <c r="AG150" i="111"/>
  <c r="S63" i="111"/>
  <c r="N63" i="111" s="1"/>
  <c r="L63" i="111" s="1"/>
  <c r="L62" i="111" s="1"/>
  <c r="S88" i="111"/>
  <c r="N88" i="111" s="1"/>
  <c r="S123" i="111"/>
  <c r="AF159" i="111"/>
  <c r="S138" i="111"/>
  <c r="S137" i="111" s="1"/>
  <c r="O160" i="111"/>
  <c r="O159" i="111" s="1"/>
  <c r="AF169" i="111"/>
  <c r="AF181" i="111"/>
  <c r="AF176" i="111" s="1"/>
  <c r="S73" i="111"/>
  <c r="S72" i="111" s="1"/>
  <c r="S70" i="111" s="1"/>
  <c r="S114" i="111"/>
  <c r="N114" i="111" s="1"/>
  <c r="O114" i="111" s="1"/>
  <c r="S170" i="111"/>
  <c r="S184" i="111"/>
  <c r="N184" i="111" s="1"/>
  <c r="N87" i="111"/>
  <c r="Z17" i="111"/>
  <c r="AG97" i="111"/>
  <c r="AG96" i="111" s="1"/>
  <c r="AG91" i="111" s="1"/>
  <c r="S97" i="111"/>
  <c r="S57" i="111"/>
  <c r="N57" i="111" s="1"/>
  <c r="AG58" i="111"/>
  <c r="AF54" i="111"/>
  <c r="AF52" i="111" s="1"/>
  <c r="S157" i="111"/>
  <c r="N157" i="111" s="1"/>
  <c r="N155" i="111" s="1"/>
  <c r="X153" i="111"/>
  <c r="S151" i="111"/>
  <c r="N151" i="111" s="1"/>
  <c r="P151" i="111" s="1"/>
  <c r="O150" i="111"/>
  <c r="L150" i="111"/>
  <c r="M150" i="111" s="1"/>
  <c r="X142" i="111"/>
  <c r="AG148" i="111"/>
  <c r="X132" i="111"/>
  <c r="X130" i="111" s="1"/>
  <c r="L108" i="111"/>
  <c r="O108" i="111"/>
  <c r="N108" i="121"/>
  <c r="O108" i="121" s="1"/>
  <c r="P108" i="111"/>
  <c r="AF104" i="111"/>
  <c r="AG108" i="111"/>
  <c r="X99" i="111"/>
  <c r="X81" i="111" s="1"/>
  <c r="AG68" i="111"/>
  <c r="AG67" i="111" s="1"/>
  <c r="AG65" i="111" s="1"/>
  <c r="S68" i="111"/>
  <c r="N63" i="121"/>
  <c r="O63" i="121" s="1"/>
  <c r="O62" i="121" s="1"/>
  <c r="O63" i="111"/>
  <c r="O62" i="111" s="1"/>
  <c r="N58" i="121"/>
  <c r="O58" i="121" s="1"/>
  <c r="O58" i="111"/>
  <c r="P58" i="111"/>
  <c r="L58" i="111"/>
  <c r="M58" i="111" s="1"/>
  <c r="AG56" i="111"/>
  <c r="S56" i="111"/>
  <c r="S50" i="111"/>
  <c r="AG50" i="111"/>
  <c r="AG49" i="111" s="1"/>
  <c r="AG47" i="111" s="1"/>
  <c r="X39" i="111"/>
  <c r="X17" i="111" s="1"/>
  <c r="AG45" i="111"/>
  <c r="AG44" i="111" s="1"/>
  <c r="AG39" i="111" s="1"/>
  <c r="S45" i="111"/>
  <c r="AF41" i="111"/>
  <c r="AF39" i="111" s="1"/>
  <c r="AG28" i="111"/>
  <c r="AG26" i="111" s="1"/>
  <c r="AG24" i="111" s="1"/>
  <c r="S27" i="111"/>
  <c r="N27" i="111" s="1"/>
  <c r="N27" i="121" s="1"/>
  <c r="O27" i="121" s="1"/>
  <c r="N25" i="120"/>
  <c r="P25" i="120" s="1"/>
  <c r="O148" i="111"/>
  <c r="P148" i="111"/>
  <c r="L148" i="111"/>
  <c r="M148" i="111" s="1"/>
  <c r="W142" i="111"/>
  <c r="W140" i="111" s="1"/>
  <c r="W132" i="111"/>
  <c r="W130" i="111" s="1"/>
  <c r="S102" i="111"/>
  <c r="AF93" i="111"/>
  <c r="AF91" i="111" s="1"/>
  <c r="S78" i="111"/>
  <c r="N78" i="111" s="1"/>
  <c r="S29" i="111"/>
  <c r="N29" i="111" s="1"/>
  <c r="N29" i="121" s="1"/>
  <c r="P29" i="121" s="1"/>
  <c r="S167" i="111"/>
  <c r="S149" i="111"/>
  <c r="N149" i="111" s="1"/>
  <c r="S135" i="111"/>
  <c r="P107" i="111"/>
  <c r="L107" i="111"/>
  <c r="N106" i="121"/>
  <c r="O106" i="121" s="1"/>
  <c r="P106" i="111"/>
  <c r="AG106" i="111"/>
  <c r="N105" i="121"/>
  <c r="O105" i="121" s="1"/>
  <c r="L105" i="111"/>
  <c r="O105" i="111"/>
  <c r="P105" i="111"/>
  <c r="V99" i="111"/>
  <c r="S104" i="111"/>
  <c r="S94" i="111"/>
  <c r="AG77" i="111"/>
  <c r="AG75" i="111" s="1"/>
  <c r="S79" i="111"/>
  <c r="N79" i="111" s="1"/>
  <c r="S42" i="111"/>
  <c r="S41" i="111" s="1"/>
  <c r="S33" i="111"/>
  <c r="S31" i="111" s="1"/>
  <c r="N34" i="111"/>
  <c r="AF33" i="111"/>
  <c r="AG34" i="111"/>
  <c r="AG33" i="111" s="1"/>
  <c r="AF21" i="111"/>
  <c r="AF19" i="111" s="1"/>
  <c r="S22" i="111"/>
  <c r="O183" i="111"/>
  <c r="O187" i="111"/>
  <c r="P188" i="111"/>
  <c r="O191" i="111"/>
  <c r="P192" i="111"/>
  <c r="N65" i="120"/>
  <c r="N69" i="120"/>
  <c r="L187" i="111"/>
  <c r="M187" i="111" s="1"/>
  <c r="L191" i="111"/>
  <c r="M191" i="111" s="1"/>
  <c r="O62" i="120"/>
  <c r="L174" i="111"/>
  <c r="M174" i="111" s="1"/>
  <c r="P173" i="111"/>
  <c r="P174" i="111"/>
  <c r="P162" i="111"/>
  <c r="N159" i="111"/>
  <c r="M160" i="111"/>
  <c r="N34" i="120"/>
  <c r="M34" i="120" s="1"/>
  <c r="N33" i="120"/>
  <c r="L33" i="120" s="1"/>
  <c r="M33" i="120" s="1"/>
  <c r="P150" i="111"/>
  <c r="N27" i="120"/>
  <c r="L128" i="111"/>
  <c r="M128" i="111" s="1"/>
  <c r="M127" i="111" s="1"/>
  <c r="O122" i="111"/>
  <c r="O119" i="111" s="1"/>
  <c r="O117" i="111" s="1"/>
  <c r="L122" i="111"/>
  <c r="M122" i="111" s="1"/>
  <c r="N104" i="111"/>
  <c r="P104" i="111" s="1"/>
  <c r="N107" i="121"/>
  <c r="L106" i="111"/>
  <c r="O107" i="111"/>
  <c r="O106" i="111"/>
  <c r="O89" i="111"/>
  <c r="L37" i="111"/>
  <c r="N37" i="121"/>
  <c r="P37" i="121" s="1"/>
  <c r="P36" i="121" s="1"/>
  <c r="AF164" i="111"/>
  <c r="AF155" i="111"/>
  <c r="AF153" i="111" s="1"/>
  <c r="AF147" i="111"/>
  <c r="AF142" i="111" s="1"/>
  <c r="AG145" i="111"/>
  <c r="AG144" i="111" s="1"/>
  <c r="AG138" i="111"/>
  <c r="AG137" i="111" s="1"/>
  <c r="AG135" i="111"/>
  <c r="AG134" i="111" s="1"/>
  <c r="AF121" i="111"/>
  <c r="AF119" i="111" s="1"/>
  <c r="AF117" i="111" s="1"/>
  <c r="AF101" i="111"/>
  <c r="AF77" i="111"/>
  <c r="AF75" i="111" s="1"/>
  <c r="AG37" i="111"/>
  <c r="AG36" i="111" s="1"/>
  <c r="AF26" i="111"/>
  <c r="AF24" i="111" s="1"/>
  <c r="AF132" i="111"/>
  <c r="AF130" i="111" s="1"/>
  <c r="AF31" i="111"/>
  <c r="O28" i="121"/>
  <c r="P48" i="120"/>
  <c r="W17" i="111"/>
  <c r="AC81" i="111"/>
  <c r="AC17" i="111"/>
  <c r="AB81" i="111"/>
  <c r="U140" i="111"/>
  <c r="U17" i="111"/>
  <c r="U81" i="111"/>
  <c r="P67" i="120"/>
  <c r="L37" i="120"/>
  <c r="P89" i="121"/>
  <c r="K91" i="121"/>
  <c r="K132" i="121"/>
  <c r="K130" i="121" s="1"/>
  <c r="K31" i="121"/>
  <c r="C31" i="121"/>
  <c r="K39" i="121"/>
  <c r="M119" i="121"/>
  <c r="M117" i="121" s="1"/>
  <c r="C91" i="121"/>
  <c r="K99" i="121"/>
  <c r="M128" i="121"/>
  <c r="M127" i="121" s="1"/>
  <c r="M125" i="121" s="1"/>
  <c r="C132" i="121"/>
  <c r="C130" i="121" s="1"/>
  <c r="L28" i="121"/>
  <c r="K31" i="111"/>
  <c r="K132" i="111"/>
  <c r="K130" i="111" s="1"/>
  <c r="C142" i="111"/>
  <c r="D39" i="109" s="1"/>
  <c r="F39" i="109" s="1"/>
  <c r="K39" i="111"/>
  <c r="K91" i="111"/>
  <c r="K164" i="111"/>
  <c r="F17" i="109"/>
  <c r="F22" i="109"/>
  <c r="K99" i="111"/>
  <c r="C153" i="111"/>
  <c r="D40" i="109" s="1"/>
  <c r="F40" i="109" s="1"/>
  <c r="K153" i="111"/>
  <c r="K176" i="111"/>
  <c r="D31" i="109"/>
  <c r="D34" i="109"/>
  <c r="C176" i="111"/>
  <c r="D42" i="109" s="1"/>
  <c r="C164" i="111"/>
  <c r="D41" i="109" s="1"/>
  <c r="C83" i="121"/>
  <c r="C99" i="121"/>
  <c r="C39" i="121"/>
  <c r="C132" i="111"/>
  <c r="C39" i="111"/>
  <c r="D16" i="109" s="1"/>
  <c r="C110" i="111"/>
  <c r="D28" i="109" s="1"/>
  <c r="F28" i="109" s="1"/>
  <c r="C31" i="111"/>
  <c r="C99" i="111"/>
  <c r="D27" i="109" s="1"/>
  <c r="F27" i="109" s="1"/>
  <c r="C52" i="111"/>
  <c r="D18" i="109" s="1"/>
  <c r="F18" i="109" s="1"/>
  <c r="C60" i="111"/>
  <c r="D19" i="109" s="1"/>
  <c r="F19" i="109" s="1"/>
  <c r="C91" i="111"/>
  <c r="D26" i="109" s="1"/>
  <c r="F26" i="109" s="1"/>
  <c r="R24" i="109"/>
  <c r="Q30" i="109"/>
  <c r="AA194" i="111" l="1"/>
  <c r="O66" i="120"/>
  <c r="AE194" i="111"/>
  <c r="V17" i="111"/>
  <c r="L62" i="120"/>
  <c r="M62" i="120" s="1"/>
  <c r="P128" i="111"/>
  <c r="P127" i="111" s="1"/>
  <c r="P125" i="111" s="1"/>
  <c r="O151" i="111"/>
  <c r="Y17" i="111"/>
  <c r="Y194" i="111" s="1"/>
  <c r="K17" i="111"/>
  <c r="O59" i="120"/>
  <c r="P55" i="121"/>
  <c r="O49" i="120"/>
  <c r="O55" i="121"/>
  <c r="L66" i="120"/>
  <c r="M66" i="120" s="1"/>
  <c r="P49" i="120"/>
  <c r="N62" i="111"/>
  <c r="N60" i="111" s="1"/>
  <c r="G19" i="109" s="1"/>
  <c r="V140" i="111"/>
  <c r="O48" i="120"/>
  <c r="P63" i="111"/>
  <c r="S62" i="111"/>
  <c r="S60" i="111" s="1"/>
  <c r="G34" i="109"/>
  <c r="P122" i="121"/>
  <c r="P59" i="120"/>
  <c r="P159" i="111"/>
  <c r="L127" i="111"/>
  <c r="P68" i="120"/>
  <c r="O67" i="120"/>
  <c r="O115" i="121"/>
  <c r="O128" i="111"/>
  <c r="O127" i="111" s="1"/>
  <c r="X140" i="111"/>
  <c r="N36" i="120"/>
  <c r="AD194" i="111"/>
  <c r="L114" i="111"/>
  <c r="M114" i="111" s="1"/>
  <c r="O68" i="120"/>
  <c r="P63" i="120"/>
  <c r="AB194" i="111"/>
  <c r="N114" i="121"/>
  <c r="O114" i="121" s="1"/>
  <c r="N145" i="111"/>
  <c r="N144" i="111" s="1"/>
  <c r="AG54" i="111"/>
  <c r="AG52" i="111" s="1"/>
  <c r="N153" i="111"/>
  <c r="G40" i="109" s="1"/>
  <c r="O51" i="120"/>
  <c r="U194" i="111"/>
  <c r="U12" i="111" s="1"/>
  <c r="AC194" i="111"/>
  <c r="P50" i="120"/>
  <c r="O50" i="120"/>
  <c r="P114" i="111"/>
  <c r="V81" i="111"/>
  <c r="L151" i="111"/>
  <c r="M151" i="111" s="1"/>
  <c r="AG147" i="111"/>
  <c r="AG142" i="111" s="1"/>
  <c r="AG140" i="111" s="1"/>
  <c r="Z194" i="111"/>
  <c r="M37" i="111"/>
  <c r="M36" i="111" s="1"/>
  <c r="L36" i="111"/>
  <c r="O184" i="111"/>
  <c r="O181" i="111" s="1"/>
  <c r="L184" i="111"/>
  <c r="M184" i="111" s="1"/>
  <c r="N60" i="120"/>
  <c r="P183" i="111"/>
  <c r="L87" i="111"/>
  <c r="M87" i="111" s="1"/>
  <c r="N87" i="121"/>
  <c r="O87" i="111"/>
  <c r="P87" i="111"/>
  <c r="P37" i="111"/>
  <c r="P36" i="111" s="1"/>
  <c r="N36" i="111"/>
  <c r="O37" i="111"/>
  <c r="O36" i="111" s="1"/>
  <c r="S169" i="111"/>
  <c r="N170" i="111"/>
  <c r="N113" i="121"/>
  <c r="O113" i="111"/>
  <c r="P113" i="111"/>
  <c r="N112" i="111"/>
  <c r="O122" i="121"/>
  <c r="O119" i="121" s="1"/>
  <c r="O117" i="121" s="1"/>
  <c r="L89" i="121"/>
  <c r="M89" i="121" s="1"/>
  <c r="AG132" i="111"/>
  <c r="AG130" i="111" s="1"/>
  <c r="M182" i="111"/>
  <c r="O38" i="120"/>
  <c r="O36" i="120" s="1"/>
  <c r="O64" i="120"/>
  <c r="L39" i="120"/>
  <c r="M39" i="120" s="1"/>
  <c r="L115" i="121"/>
  <c r="M115" i="121" s="1"/>
  <c r="O63" i="120"/>
  <c r="AF99" i="111"/>
  <c r="AF81" i="111" s="1"/>
  <c r="M159" i="111"/>
  <c r="P51" i="120"/>
  <c r="L183" i="111"/>
  <c r="M183" i="111" s="1"/>
  <c r="N61" i="120"/>
  <c r="P61" i="120" s="1"/>
  <c r="N73" i="111"/>
  <c r="N73" i="121" s="1"/>
  <c r="P73" i="121" s="1"/>
  <c r="S155" i="111"/>
  <c r="S153" i="111" s="1"/>
  <c r="S181" i="111"/>
  <c r="O88" i="111"/>
  <c r="N88" i="121"/>
  <c r="S178" i="111"/>
  <c r="N179" i="111"/>
  <c r="S121" i="111"/>
  <c r="S119" i="111" s="1"/>
  <c r="S117" i="111" s="1"/>
  <c r="N123" i="111"/>
  <c r="P86" i="111"/>
  <c r="L86" i="111"/>
  <c r="M86" i="111" s="1"/>
  <c r="N85" i="111"/>
  <c r="O86" i="111"/>
  <c r="N86" i="121"/>
  <c r="L119" i="121"/>
  <c r="L117" i="121" s="1"/>
  <c r="P88" i="111"/>
  <c r="P184" i="111"/>
  <c r="P64" i="120"/>
  <c r="P39" i="120"/>
  <c r="L88" i="111"/>
  <c r="P38" i="120"/>
  <c r="N181" i="111"/>
  <c r="AG31" i="111"/>
  <c r="N138" i="111"/>
  <c r="P138" i="111" s="1"/>
  <c r="P137" i="111" s="1"/>
  <c r="S85" i="111"/>
  <c r="S83" i="111" s="1"/>
  <c r="L159" i="111"/>
  <c r="S112" i="111"/>
  <c r="S110" i="111" s="1"/>
  <c r="P27" i="121"/>
  <c r="P26" i="121" s="1"/>
  <c r="P24" i="121" s="1"/>
  <c r="P33" i="120"/>
  <c r="O33" i="120"/>
  <c r="S96" i="111"/>
  <c r="N97" i="111"/>
  <c r="P57" i="111"/>
  <c r="L57" i="111"/>
  <c r="M57" i="111" s="1"/>
  <c r="O57" i="111"/>
  <c r="N57" i="121"/>
  <c r="O57" i="121" s="1"/>
  <c r="P157" i="111"/>
  <c r="P155" i="111" s="1"/>
  <c r="P153" i="111" s="1"/>
  <c r="N28" i="120"/>
  <c r="M28" i="120" s="1"/>
  <c r="N147" i="111"/>
  <c r="L108" i="121"/>
  <c r="N62" i="121"/>
  <c r="N60" i="121" s="1"/>
  <c r="P63" i="121"/>
  <c r="L63" i="121"/>
  <c r="L62" i="121" s="1"/>
  <c r="L60" i="121" s="1"/>
  <c r="P108" i="121"/>
  <c r="O138" i="111"/>
  <c r="O137" i="111" s="1"/>
  <c r="AG104" i="111"/>
  <c r="AG99" i="111" s="1"/>
  <c r="AG81" i="111" s="1"/>
  <c r="X194" i="111"/>
  <c r="S67" i="111"/>
  <c r="S65" i="111" s="1"/>
  <c r="N68" i="111"/>
  <c r="I19" i="109"/>
  <c r="M63" i="111"/>
  <c r="P58" i="121"/>
  <c r="L58" i="121"/>
  <c r="M58" i="121" s="1"/>
  <c r="S54" i="111"/>
  <c r="S52" i="111" s="1"/>
  <c r="N56" i="111"/>
  <c r="S49" i="111"/>
  <c r="S47" i="111" s="1"/>
  <c r="N50" i="111"/>
  <c r="S44" i="111"/>
  <c r="S39" i="111" s="1"/>
  <c r="N45" i="111"/>
  <c r="O29" i="121"/>
  <c r="L29" i="121"/>
  <c r="S26" i="111"/>
  <c r="S24" i="111" s="1"/>
  <c r="N26" i="121"/>
  <c r="N24" i="121" s="1"/>
  <c r="L27" i="121"/>
  <c r="N26" i="111"/>
  <c r="N24" i="111" s="1"/>
  <c r="G14" i="109" s="1"/>
  <c r="J14" i="109" s="1"/>
  <c r="W194" i="111"/>
  <c r="W12" i="111" s="1"/>
  <c r="N102" i="111"/>
  <c r="S101" i="111"/>
  <c r="S99" i="111" s="1"/>
  <c r="O78" i="111"/>
  <c r="N78" i="121"/>
  <c r="L78" i="121" s="1"/>
  <c r="O34" i="120"/>
  <c r="O37" i="121"/>
  <c r="O36" i="121" s="1"/>
  <c r="S166" i="111"/>
  <c r="N167" i="111"/>
  <c r="S147" i="111"/>
  <c r="S142" i="111" s="1"/>
  <c r="N26" i="120"/>
  <c r="L149" i="111"/>
  <c r="O149" i="111"/>
  <c r="P149" i="111"/>
  <c r="P147" i="111" s="1"/>
  <c r="N22" i="120"/>
  <c r="N135" i="111"/>
  <c r="S134" i="111"/>
  <c r="S132" i="111" s="1"/>
  <c r="S130" i="111" s="1"/>
  <c r="L106" i="121"/>
  <c r="P106" i="121"/>
  <c r="V194" i="111"/>
  <c r="L105" i="121"/>
  <c r="P105" i="121"/>
  <c r="N94" i="111"/>
  <c r="S93" i="111"/>
  <c r="S77" i="111"/>
  <c r="S75" i="111" s="1"/>
  <c r="L79" i="111"/>
  <c r="N79" i="121"/>
  <c r="O79" i="111"/>
  <c r="P79" i="111"/>
  <c r="P78" i="111"/>
  <c r="N77" i="111"/>
  <c r="L78" i="111"/>
  <c r="N42" i="111"/>
  <c r="N41" i="111" s="1"/>
  <c r="N34" i="121"/>
  <c r="N33" i="111"/>
  <c r="L37" i="121"/>
  <c r="M37" i="121" s="1"/>
  <c r="M36" i="121" s="1"/>
  <c r="N36" i="121"/>
  <c r="N22" i="111"/>
  <c r="S21" i="111"/>
  <c r="S19" i="111" s="1"/>
  <c r="L65" i="120"/>
  <c r="M65" i="120" s="1"/>
  <c r="O65" i="120"/>
  <c r="P65" i="120"/>
  <c r="O69" i="120"/>
  <c r="P69" i="120"/>
  <c r="L69" i="120"/>
  <c r="M69" i="120" s="1"/>
  <c r="N32" i="120"/>
  <c r="P34" i="120"/>
  <c r="P27" i="120"/>
  <c r="L125" i="111"/>
  <c r="L119" i="111"/>
  <c r="P107" i="121"/>
  <c r="L107" i="121"/>
  <c r="O107" i="121"/>
  <c r="N104" i="121"/>
  <c r="P104" i="121" s="1"/>
  <c r="AF140" i="111"/>
  <c r="AF17" i="111"/>
  <c r="M37" i="120"/>
  <c r="K81" i="121"/>
  <c r="K140" i="121" s="1"/>
  <c r="K17" i="121"/>
  <c r="C17" i="121"/>
  <c r="C81" i="121"/>
  <c r="J40" i="109"/>
  <c r="K81" i="111"/>
  <c r="F24" i="109"/>
  <c r="J34" i="109"/>
  <c r="J33" i="109" s="1"/>
  <c r="K140" i="111"/>
  <c r="D24" i="109"/>
  <c r="J19" i="109"/>
  <c r="F16" i="109"/>
  <c r="F31" i="109"/>
  <c r="D30" i="109"/>
  <c r="F30" i="109" s="1"/>
  <c r="G33" i="109"/>
  <c r="C17" i="111"/>
  <c r="D15" i="109"/>
  <c r="F41" i="109"/>
  <c r="C130" i="111"/>
  <c r="D37" i="109"/>
  <c r="F42" i="109"/>
  <c r="D33" i="109"/>
  <c r="F33" i="109" s="1"/>
  <c r="F34" i="109"/>
  <c r="D38" i="109"/>
  <c r="C140" i="111"/>
  <c r="M119" i="111"/>
  <c r="M117" i="111" s="1"/>
  <c r="C81" i="111"/>
  <c r="L73" i="111" l="1"/>
  <c r="M73" i="111" s="1"/>
  <c r="M72" i="111" s="1"/>
  <c r="P62" i="111"/>
  <c r="P60" i="111" s="1"/>
  <c r="AG17" i="111"/>
  <c r="O73" i="121"/>
  <c r="O72" i="121" s="1"/>
  <c r="P36" i="120"/>
  <c r="N112" i="121"/>
  <c r="N110" i="121" s="1"/>
  <c r="O61" i="120"/>
  <c r="L61" i="120"/>
  <c r="M61" i="120" s="1"/>
  <c r="M36" i="120"/>
  <c r="L145" i="111"/>
  <c r="L144" i="111" s="1"/>
  <c r="N137" i="111"/>
  <c r="L72" i="111"/>
  <c r="L70" i="111" s="1"/>
  <c r="I21" i="109" s="1"/>
  <c r="L73" i="121"/>
  <c r="N72" i="111"/>
  <c r="N70" i="111" s="1"/>
  <c r="G21" i="109" s="1"/>
  <c r="J21" i="109" s="1"/>
  <c r="N72" i="121"/>
  <c r="N70" i="121" s="1"/>
  <c r="N30" i="120"/>
  <c r="N31" i="111"/>
  <c r="G15" i="109" s="1"/>
  <c r="P145" i="111"/>
  <c r="P144" i="111" s="1"/>
  <c r="P142" i="111" s="1"/>
  <c r="O73" i="111"/>
  <c r="L36" i="120"/>
  <c r="N58" i="120"/>
  <c r="O145" i="111"/>
  <c r="P73" i="111"/>
  <c r="N142" i="111"/>
  <c r="G39" i="109" s="1"/>
  <c r="J39" i="109" s="1"/>
  <c r="S176" i="111"/>
  <c r="P114" i="121"/>
  <c r="V196" i="111"/>
  <c r="V12" i="111"/>
  <c r="L114" i="121"/>
  <c r="M114" i="121" s="1"/>
  <c r="I28" i="109"/>
  <c r="S91" i="111"/>
  <c r="S81" i="111" s="1"/>
  <c r="L60" i="120"/>
  <c r="M60" i="120" s="1"/>
  <c r="M58" i="120" s="1"/>
  <c r="P60" i="120"/>
  <c r="P58" i="120" s="1"/>
  <c r="O60" i="120"/>
  <c r="P179" i="111"/>
  <c r="P178" i="111" s="1"/>
  <c r="N56" i="120"/>
  <c r="O179" i="111"/>
  <c r="O178" i="111" s="1"/>
  <c r="O176" i="111" s="1"/>
  <c r="N178" i="111"/>
  <c r="N176" i="111" s="1"/>
  <c r="G42" i="109" s="1"/>
  <c r="J42" i="109" s="1"/>
  <c r="L179" i="111"/>
  <c r="L138" i="111"/>
  <c r="N138" i="121"/>
  <c r="L85" i="111"/>
  <c r="L83" i="111" s="1"/>
  <c r="I25" i="109" s="1"/>
  <c r="M88" i="111"/>
  <c r="M85" i="111" s="1"/>
  <c r="M83" i="111" s="1"/>
  <c r="P123" i="111"/>
  <c r="P121" i="111" s="1"/>
  <c r="P119" i="111" s="1"/>
  <c r="P117" i="111" s="1"/>
  <c r="N123" i="121"/>
  <c r="L123" i="111"/>
  <c r="O123" i="111"/>
  <c r="O121" i="111" s="1"/>
  <c r="N121" i="111"/>
  <c r="N119" i="111" s="1"/>
  <c r="P88" i="121"/>
  <c r="O88" i="121"/>
  <c r="L88" i="121"/>
  <c r="M88" i="121" s="1"/>
  <c r="O113" i="121"/>
  <c r="P113" i="121"/>
  <c r="L113" i="121"/>
  <c r="M113" i="121" s="1"/>
  <c r="O87" i="121"/>
  <c r="L87" i="121"/>
  <c r="M87" i="121" s="1"/>
  <c r="P87" i="121"/>
  <c r="P62" i="121"/>
  <c r="P60" i="121" s="1"/>
  <c r="L57" i="121"/>
  <c r="M57" i="121" s="1"/>
  <c r="P57" i="121"/>
  <c r="S164" i="111"/>
  <c r="S140" i="111" s="1"/>
  <c r="O85" i="111"/>
  <c r="O83" i="111" s="1"/>
  <c r="M181" i="111"/>
  <c r="L181" i="111"/>
  <c r="O86" i="121"/>
  <c r="L86" i="121"/>
  <c r="P86" i="121"/>
  <c r="N85" i="121"/>
  <c r="N83" i="111"/>
  <c r="G25" i="109" s="1"/>
  <c r="J25" i="109" s="1"/>
  <c r="P85" i="111"/>
  <c r="P83" i="111" s="1"/>
  <c r="N110" i="111"/>
  <c r="G28" i="109" s="1"/>
  <c r="J28" i="109" s="1"/>
  <c r="P112" i="111"/>
  <c r="P110" i="111" s="1"/>
  <c r="N47" i="120"/>
  <c r="O170" i="111"/>
  <c r="O169" i="111" s="1"/>
  <c r="N169" i="111"/>
  <c r="L170" i="111"/>
  <c r="P170" i="111"/>
  <c r="P169" i="111" s="1"/>
  <c r="P181" i="111"/>
  <c r="P176" i="111" s="1"/>
  <c r="N24" i="120"/>
  <c r="P32" i="120"/>
  <c r="P30" i="120" s="1"/>
  <c r="P97" i="111"/>
  <c r="L97" i="111"/>
  <c r="N97" i="121"/>
  <c r="O97" i="111"/>
  <c r="O96" i="111" s="1"/>
  <c r="N96" i="111"/>
  <c r="P96" i="111" s="1"/>
  <c r="O78" i="121"/>
  <c r="P28" i="120"/>
  <c r="M63" i="121"/>
  <c r="M157" i="111"/>
  <c r="I40" i="109"/>
  <c r="P68" i="111"/>
  <c r="N68" i="121"/>
  <c r="N67" i="111"/>
  <c r="L68" i="111"/>
  <c r="O68" i="111"/>
  <c r="O67" i="111" s="1"/>
  <c r="N56" i="121"/>
  <c r="P56" i="111"/>
  <c r="O56" i="111"/>
  <c r="O52" i="111" s="1"/>
  <c r="L56" i="111"/>
  <c r="N54" i="111"/>
  <c r="N50" i="121"/>
  <c r="N49" i="111"/>
  <c r="L45" i="111"/>
  <c r="N44" i="111"/>
  <c r="P44" i="111" s="1"/>
  <c r="N45" i="121"/>
  <c r="AG194" i="111"/>
  <c r="N101" i="111"/>
  <c r="L102" i="111"/>
  <c r="O102" i="111"/>
  <c r="P102" i="111"/>
  <c r="N102" i="121"/>
  <c r="S17" i="111"/>
  <c r="P78" i="121"/>
  <c r="N166" i="111"/>
  <c r="N164" i="111" s="1"/>
  <c r="N44" i="120"/>
  <c r="P167" i="111"/>
  <c r="P166" i="111" s="1"/>
  <c r="O167" i="111"/>
  <c r="L167" i="111"/>
  <c r="P26" i="120"/>
  <c r="M149" i="111"/>
  <c r="L22" i="120"/>
  <c r="N21" i="120"/>
  <c r="P22" i="120"/>
  <c r="P21" i="120" s="1"/>
  <c r="N135" i="121"/>
  <c r="O135" i="111"/>
  <c r="L135" i="111"/>
  <c r="P135" i="111"/>
  <c r="N134" i="111"/>
  <c r="N94" i="121"/>
  <c r="L94" i="111"/>
  <c r="N93" i="111"/>
  <c r="P94" i="111"/>
  <c r="O94" i="111"/>
  <c r="O79" i="121"/>
  <c r="P79" i="121"/>
  <c r="L79" i="121"/>
  <c r="N77" i="121"/>
  <c r="N75" i="121" s="1"/>
  <c r="N75" i="111"/>
  <c r="G22" i="109" s="1"/>
  <c r="J22" i="109" s="1"/>
  <c r="P77" i="111"/>
  <c r="P75" i="111" s="1"/>
  <c r="I22" i="109"/>
  <c r="N42" i="121"/>
  <c r="P42" i="121" s="1"/>
  <c r="L42" i="111"/>
  <c r="P41" i="111"/>
  <c r="L34" i="121"/>
  <c r="M34" i="121" s="1"/>
  <c r="P34" i="121"/>
  <c r="P33" i="121" s="1"/>
  <c r="P31" i="121" s="1"/>
  <c r="N33" i="121"/>
  <c r="N31" i="121" s="1"/>
  <c r="O34" i="121"/>
  <c r="O33" i="121" s="1"/>
  <c r="P112" i="121"/>
  <c r="P110" i="121" s="1"/>
  <c r="N22" i="121"/>
  <c r="N21" i="111"/>
  <c r="N19" i="111" s="1"/>
  <c r="L22" i="111"/>
  <c r="I34" i="109"/>
  <c r="I33" i="109" s="1"/>
  <c r="L117" i="111"/>
  <c r="L72" i="121"/>
  <c r="L70" i="121" s="1"/>
  <c r="M73" i="121"/>
  <c r="M72" i="121" s="1"/>
  <c r="AF194" i="111"/>
  <c r="C140" i="121"/>
  <c r="K194" i="111"/>
  <c r="C194" i="111"/>
  <c r="C210" i="111" s="1"/>
  <c r="F15" i="109"/>
  <c r="F12" i="109" s="1"/>
  <c r="D12" i="109"/>
  <c r="F37" i="109"/>
  <c r="F36" i="109" s="1"/>
  <c r="D36" i="109"/>
  <c r="J15" i="109"/>
  <c r="F38" i="109"/>
  <c r="E24" i="109"/>
  <c r="E30" i="109"/>
  <c r="L58" i="120" l="1"/>
  <c r="O58" i="120"/>
  <c r="M145" i="111"/>
  <c r="M144" i="111" s="1"/>
  <c r="P164" i="111"/>
  <c r="P72" i="121"/>
  <c r="P70" i="121" s="1"/>
  <c r="P72" i="111"/>
  <c r="P70" i="111" s="1"/>
  <c r="P24" i="120"/>
  <c r="O85" i="121"/>
  <c r="O83" i="121" s="1"/>
  <c r="N19" i="120"/>
  <c r="O123" i="121"/>
  <c r="O121" i="121" s="1"/>
  <c r="L123" i="121"/>
  <c r="P123" i="121"/>
  <c r="P121" i="121" s="1"/>
  <c r="P119" i="121" s="1"/>
  <c r="P117" i="121" s="1"/>
  <c r="N121" i="121"/>
  <c r="N119" i="121" s="1"/>
  <c r="N117" i="121" s="1"/>
  <c r="N46" i="120"/>
  <c r="O47" i="120"/>
  <c r="O46" i="120" s="1"/>
  <c r="P47" i="120"/>
  <c r="P46" i="120" s="1"/>
  <c r="L47" i="120"/>
  <c r="N117" i="111"/>
  <c r="G31" i="109"/>
  <c r="M138" i="111"/>
  <c r="L137" i="111"/>
  <c r="O56" i="120"/>
  <c r="O55" i="120" s="1"/>
  <c r="L56" i="120"/>
  <c r="N55" i="120"/>
  <c r="N53" i="120" s="1"/>
  <c r="P56" i="120"/>
  <c r="P55" i="120" s="1"/>
  <c r="P53" i="120" s="1"/>
  <c r="M86" i="121"/>
  <c r="M85" i="121" s="1"/>
  <c r="M83" i="121" s="1"/>
  <c r="L85" i="121"/>
  <c r="L83" i="121" s="1"/>
  <c r="L138" i="121"/>
  <c r="P138" i="121"/>
  <c r="P137" i="121" s="1"/>
  <c r="N137" i="121"/>
  <c r="O138" i="121"/>
  <c r="M123" i="111"/>
  <c r="M121" i="111" s="1"/>
  <c r="L121" i="111"/>
  <c r="M170" i="111"/>
  <c r="M169" i="111" s="1"/>
  <c r="L169" i="111"/>
  <c r="N83" i="121"/>
  <c r="P85" i="121"/>
  <c r="P83" i="121" s="1"/>
  <c r="M179" i="111"/>
  <c r="M178" i="111" s="1"/>
  <c r="M176" i="111" s="1"/>
  <c r="L178" i="111"/>
  <c r="L176" i="111" s="1"/>
  <c r="I42" i="109" s="1"/>
  <c r="O53" i="120"/>
  <c r="N96" i="121"/>
  <c r="P96" i="121" s="1"/>
  <c r="O97" i="121"/>
  <c r="O96" i="121" s="1"/>
  <c r="L97" i="121"/>
  <c r="P97" i="121"/>
  <c r="M97" i="111"/>
  <c r="M96" i="111" s="1"/>
  <c r="L96" i="111"/>
  <c r="S194" i="111"/>
  <c r="S12" i="111" s="1"/>
  <c r="O68" i="121"/>
  <c r="O67" i="121" s="1"/>
  <c r="L68" i="121"/>
  <c r="P68" i="121"/>
  <c r="N67" i="121"/>
  <c r="N65" i="111"/>
  <c r="G20" i="109" s="1"/>
  <c r="J20" i="109" s="1"/>
  <c r="P67" i="111"/>
  <c r="P65" i="111" s="1"/>
  <c r="M68" i="111"/>
  <c r="L67" i="111"/>
  <c r="L65" i="111" s="1"/>
  <c r="I20" i="109" s="1"/>
  <c r="M56" i="111"/>
  <c r="I18" i="109"/>
  <c r="N52" i="111"/>
  <c r="G18" i="109" s="1"/>
  <c r="J18" i="109" s="1"/>
  <c r="P54" i="111"/>
  <c r="P52" i="111" s="1"/>
  <c r="L56" i="121"/>
  <c r="P56" i="121"/>
  <c r="O56" i="121"/>
  <c r="N54" i="121"/>
  <c r="L50" i="121"/>
  <c r="M50" i="121" s="1"/>
  <c r="M49" i="121" s="1"/>
  <c r="P50" i="121"/>
  <c r="O50" i="121"/>
  <c r="O49" i="121" s="1"/>
  <c r="N49" i="121"/>
  <c r="N47" i="111"/>
  <c r="G17" i="109" s="1"/>
  <c r="J17" i="109" s="1"/>
  <c r="P49" i="111"/>
  <c r="P47" i="111" s="1"/>
  <c r="N44" i="121"/>
  <c r="P44" i="121" s="1"/>
  <c r="P45" i="121"/>
  <c r="L45" i="121"/>
  <c r="M45" i="121" s="1"/>
  <c r="O45" i="121"/>
  <c r="L44" i="121" s="1"/>
  <c r="P39" i="111"/>
  <c r="N39" i="111"/>
  <c r="G16" i="109" s="1"/>
  <c r="J16" i="109" s="1"/>
  <c r="P140" i="111"/>
  <c r="P19" i="120"/>
  <c r="M102" i="111"/>
  <c r="M101" i="111" s="1"/>
  <c r="L101" i="111"/>
  <c r="I27" i="109" s="1"/>
  <c r="N101" i="121"/>
  <c r="L102" i="121"/>
  <c r="O102" i="121"/>
  <c r="O101" i="121" s="1"/>
  <c r="P102" i="121"/>
  <c r="P101" i="111"/>
  <c r="P99" i="111" s="1"/>
  <c r="N99" i="111"/>
  <c r="G27" i="109" s="1"/>
  <c r="J27" i="109" s="1"/>
  <c r="N41" i="121"/>
  <c r="M167" i="111"/>
  <c r="M166" i="111" s="1"/>
  <c r="L166" i="111"/>
  <c r="L44" i="120"/>
  <c r="N43" i="120"/>
  <c r="O44" i="120"/>
  <c r="P44" i="120"/>
  <c r="P43" i="120" s="1"/>
  <c r="G41" i="109"/>
  <c r="N140" i="111"/>
  <c r="I39" i="109"/>
  <c r="M22" i="120"/>
  <c r="M21" i="120" s="1"/>
  <c r="P134" i="111"/>
  <c r="P132" i="111" s="1"/>
  <c r="P130" i="111" s="1"/>
  <c r="N132" i="111"/>
  <c r="P135" i="121"/>
  <c r="N134" i="121"/>
  <c r="O135" i="121"/>
  <c r="L135" i="121"/>
  <c r="L134" i="111"/>
  <c r="M135" i="111"/>
  <c r="L94" i="121"/>
  <c r="N93" i="121"/>
  <c r="O94" i="121"/>
  <c r="O93" i="121" s="1"/>
  <c r="P94" i="121"/>
  <c r="M94" i="111"/>
  <c r="M93" i="111" s="1"/>
  <c r="L93" i="111"/>
  <c r="P93" i="111"/>
  <c r="P91" i="111" s="1"/>
  <c r="N91" i="111"/>
  <c r="P77" i="121"/>
  <c r="P75" i="121" s="1"/>
  <c r="O42" i="121"/>
  <c r="L42" i="121"/>
  <c r="M42" i="121" s="1"/>
  <c r="M41" i="121" s="1"/>
  <c r="L33" i="121"/>
  <c r="G13" i="109"/>
  <c r="L22" i="121"/>
  <c r="M22" i="121" s="1"/>
  <c r="M21" i="121" s="1"/>
  <c r="N21" i="121"/>
  <c r="N19" i="121" s="1"/>
  <c r="P22" i="121"/>
  <c r="P21" i="121" s="1"/>
  <c r="P19" i="121" s="1"/>
  <c r="I31" i="109"/>
  <c r="I30" i="109" s="1"/>
  <c r="F43" i="109"/>
  <c r="D43" i="109"/>
  <c r="P41" i="120" l="1"/>
  <c r="P17" i="120" s="1"/>
  <c r="P71" i="120" s="1"/>
  <c r="I41" i="109"/>
  <c r="L137" i="121"/>
  <c r="M138" i="121"/>
  <c r="M56" i="120"/>
  <c r="M55" i="120" s="1"/>
  <c r="M53" i="120" s="1"/>
  <c r="L55" i="120"/>
  <c r="L53" i="120" s="1"/>
  <c r="G30" i="109"/>
  <c r="J31" i="109"/>
  <c r="J30" i="109" s="1"/>
  <c r="M123" i="121"/>
  <c r="M121" i="121" s="1"/>
  <c r="L121" i="121"/>
  <c r="N41" i="120"/>
  <c r="N17" i="120" s="1"/>
  <c r="N71" i="120" s="1"/>
  <c r="M47" i="120"/>
  <c r="M46" i="120" s="1"/>
  <c r="L46" i="120"/>
  <c r="L96" i="121"/>
  <c r="M97" i="121"/>
  <c r="M96" i="121" s="1"/>
  <c r="N39" i="121"/>
  <c r="P81" i="111"/>
  <c r="M68" i="121"/>
  <c r="M67" i="121" s="1"/>
  <c r="L67" i="121"/>
  <c r="L65" i="121" s="1"/>
  <c r="N65" i="121"/>
  <c r="P67" i="121"/>
  <c r="P65" i="121" s="1"/>
  <c r="N52" i="121"/>
  <c r="P54" i="121"/>
  <c r="P52" i="121" s="1"/>
  <c r="L49" i="121"/>
  <c r="N47" i="121"/>
  <c r="P49" i="121"/>
  <c r="P47" i="121" s="1"/>
  <c r="N17" i="111"/>
  <c r="P101" i="121"/>
  <c r="P99" i="121" s="1"/>
  <c r="N99" i="121"/>
  <c r="L101" i="121"/>
  <c r="M102" i="121"/>
  <c r="M101" i="121" s="1"/>
  <c r="P41" i="121"/>
  <c r="P39" i="121" s="1"/>
  <c r="G38" i="109"/>
  <c r="J41" i="109"/>
  <c r="J38" i="109" s="1"/>
  <c r="M44" i="120"/>
  <c r="M43" i="120" s="1"/>
  <c r="M135" i="121"/>
  <c r="L134" i="121"/>
  <c r="G37" i="109"/>
  <c r="N130" i="111"/>
  <c r="P134" i="121"/>
  <c r="P132" i="121" s="1"/>
  <c r="P130" i="121" s="1"/>
  <c r="N132" i="121"/>
  <c r="N130" i="121" s="1"/>
  <c r="L93" i="121"/>
  <c r="M94" i="121"/>
  <c r="M93" i="121" s="1"/>
  <c r="P93" i="121"/>
  <c r="P91" i="121" s="1"/>
  <c r="N91" i="121"/>
  <c r="G26" i="109"/>
  <c r="N81" i="111"/>
  <c r="L41" i="121"/>
  <c r="J13" i="109"/>
  <c r="J12" i="109" s="1"/>
  <c r="G12" i="109"/>
  <c r="L21" i="121"/>
  <c r="L19" i="121" s="1"/>
  <c r="L29" i="111"/>
  <c r="O29" i="111"/>
  <c r="O28" i="111"/>
  <c r="L27" i="111"/>
  <c r="O27" i="111"/>
  <c r="N17" i="121" l="1"/>
  <c r="P81" i="121"/>
  <c r="N81" i="121"/>
  <c r="P17" i="121"/>
  <c r="N194" i="111"/>
  <c r="N210" i="111" s="1"/>
  <c r="O210" i="111" s="1"/>
  <c r="I37" i="109"/>
  <c r="I36" i="109" s="1"/>
  <c r="J37" i="109"/>
  <c r="J36" i="109" s="1"/>
  <c r="G36" i="109"/>
  <c r="J26" i="109"/>
  <c r="J24" i="109" s="1"/>
  <c r="G24" i="109"/>
  <c r="I26" i="109"/>
  <c r="P29" i="111"/>
  <c r="L28" i="111"/>
  <c r="P28" i="111"/>
  <c r="P27" i="111"/>
  <c r="M45" i="111"/>
  <c r="P45" i="111"/>
  <c r="P42" i="111"/>
  <c r="O45" i="111"/>
  <c r="O44" i="111" s="1"/>
  <c r="O42" i="111"/>
  <c r="O41" i="111" s="1"/>
  <c r="L34" i="111"/>
  <c r="P34" i="111"/>
  <c r="P33" i="111" s="1"/>
  <c r="P31" i="111" s="1"/>
  <c r="P140" i="121" l="1"/>
  <c r="N140" i="121"/>
  <c r="J43" i="109"/>
  <c r="G43" i="109"/>
  <c r="P26" i="111"/>
  <c r="P24" i="111" s="1"/>
  <c r="I16" i="109"/>
  <c r="I14" i="109"/>
  <c r="M42" i="111"/>
  <c r="M41" i="111" s="1"/>
  <c r="P25" i="109" l="1"/>
  <c r="O50" i="111" l="1"/>
  <c r="O49" i="111" s="1"/>
  <c r="O34" i="111"/>
  <c r="P50" i="111"/>
  <c r="L50" i="111"/>
  <c r="M50" i="111" s="1"/>
  <c r="M34" i="111"/>
  <c r="M33" i="111" s="1"/>
  <c r="O47" i="111" l="1"/>
  <c r="L49" i="111"/>
  <c r="L47" i="111" s="1"/>
  <c r="I17" i="109" s="1"/>
  <c r="L33" i="111"/>
  <c r="P22" i="111" l="1"/>
  <c r="P21" i="111" s="1"/>
  <c r="P19" i="111" s="1"/>
  <c r="O22" i="111" l="1"/>
  <c r="O21" i="111" s="1"/>
  <c r="L21" i="111" l="1"/>
  <c r="E12" i="109"/>
  <c r="O12" i="109" l="1"/>
  <c r="E43" i="109"/>
  <c r="I13" i="109" l="1"/>
  <c r="P17" i="111"/>
  <c r="P194" i="111" s="1"/>
  <c r="I15" i="109"/>
  <c r="P12" i="109" l="1"/>
</calcChain>
</file>

<file path=xl/sharedStrings.xml><?xml version="1.0" encoding="utf-8"?>
<sst xmlns="http://schemas.openxmlformats.org/spreadsheetml/2006/main" count="498" uniqueCount="196">
  <si>
    <t>BELANJA PEGAWAI</t>
  </si>
  <si>
    <t>01</t>
  </si>
  <si>
    <t>02</t>
  </si>
  <si>
    <t>03</t>
  </si>
  <si>
    <t>05</t>
  </si>
  <si>
    <t>06</t>
  </si>
  <si>
    <t>07</t>
  </si>
  <si>
    <t>08</t>
  </si>
  <si>
    <t>BELANJA BARANG DAN JASA</t>
  </si>
  <si>
    <t>Belanja Perjalanan Dinas Dalam Daerah</t>
  </si>
  <si>
    <t>Belanja Perjalanan Dinas Luar Daerah</t>
  </si>
  <si>
    <t>NAMA KEGIATAN</t>
  </si>
  <si>
    <t>PENYEDIAAN ALAT TULIS KANTOR</t>
  </si>
  <si>
    <t>PENYEDIAAN BARANG CETAKAN DAN PENGGANDAAN</t>
  </si>
  <si>
    <t>PENYEDIAAN MAKANAN DAN MINUMAN</t>
  </si>
  <si>
    <t>Belanja bahan Pakai Habis</t>
  </si>
  <si>
    <t>PENYEDIAAN JASA SURAT MENYURAT</t>
  </si>
  <si>
    <t>PENYEDIAAN JASA KEBERSIHAN KANTOR</t>
  </si>
  <si>
    <t xml:space="preserve">Bendahara Pengeluaran </t>
  </si>
  <si>
    <t>NO</t>
  </si>
  <si>
    <t>URAIAN KEGIATAN</t>
  </si>
  <si>
    <t>Total Dana Dalam DPA</t>
  </si>
  <si>
    <t>Volume</t>
  </si>
  <si>
    <t>Lokasi</t>
  </si>
  <si>
    <t>PELAKSANAAN KEGIATAN</t>
  </si>
  <si>
    <t>PERKEMBANGAN PELAKSANAAN</t>
  </si>
  <si>
    <t>SisaAnggaran</t>
  </si>
  <si>
    <t>KET</t>
  </si>
  <si>
    <t>L/PL/PML/SW</t>
  </si>
  <si>
    <t>Kontraktor</t>
  </si>
  <si>
    <t>Nilai</t>
  </si>
  <si>
    <t>Jangka Waktu</t>
  </si>
  <si>
    <t>Realisasi Fisik</t>
  </si>
  <si>
    <t>Daya Serap Keuangan</t>
  </si>
  <si>
    <t>Pelaksana</t>
  </si>
  <si>
    <t>Kontrak</t>
  </si>
  <si>
    <t>Mulai</t>
  </si>
  <si>
    <t>Selesai</t>
  </si>
  <si>
    <t>Target</t>
  </si>
  <si>
    <t>Rea</t>
  </si>
  <si>
    <t>Dev</t>
  </si>
  <si>
    <t>( Rp)</t>
  </si>
  <si>
    <t>(%)</t>
  </si>
  <si>
    <t>(PT/CV)</t>
  </si>
  <si>
    <t>(Rp)</t>
  </si>
  <si>
    <t>13 (11-12)</t>
  </si>
  <si>
    <t>15 (14-13)</t>
  </si>
  <si>
    <t>16 (3-14)</t>
  </si>
  <si>
    <t>PROGRAM PELAYANAN ADMINISTRASI PERKANTORAN</t>
  </si>
  <si>
    <t>PENYEDIAAN JASA ADM.KEUANGAN</t>
  </si>
  <si>
    <t>PENYEDIAAN BAHAN BACAAN DAN PERUNDANG-UNDANGAN</t>
  </si>
  <si>
    <t>RAPAT-RAPAT KOORDINASI &amp; KONSULTASI KE LUAR DAERAH</t>
  </si>
  <si>
    <t>PROGRAM PENINGKATAN SARANA DAN PRASARANA APARATUR</t>
  </si>
  <si>
    <t>PROGRAM PENINGKATAN DISIPLIN APARATUR</t>
  </si>
  <si>
    <t>Kabupaten Tanjung Jabung Barat</t>
  </si>
  <si>
    <t>PROGRAM PENCEGAHAN DINI DAN PENANGGULANGAN KORBAN BENCANA ALAM</t>
  </si>
  <si>
    <t>Badan Penanggulangan Bencana dan Kebakaran</t>
  </si>
  <si>
    <t xml:space="preserve">Mengetahui </t>
  </si>
  <si>
    <t>Kepala Pelaksana</t>
  </si>
  <si>
    <t>Pengembangan SDM</t>
  </si>
  <si>
    <t>UNIT KERJA/ NAMA PROGRAM/URAIAN KEGIATAN</t>
  </si>
  <si>
    <t>Nama Pejabat Pelaksana Teknis Kegiatan (PPTK)</t>
  </si>
  <si>
    <t>Jumlah DPA</t>
  </si>
  <si>
    <t>APBD Murni Rp.</t>
  </si>
  <si>
    <t>Perubahan Rp.</t>
  </si>
  <si>
    <t>Jumlah Total Rp.</t>
  </si>
  <si>
    <t>Perkembangan Pelaksanaan</t>
  </si>
  <si>
    <t>Realisasi Keuangan</t>
  </si>
  <si>
    <t>Rp.</t>
  </si>
  <si>
    <t>%</t>
  </si>
  <si>
    <t>Fisik %</t>
  </si>
  <si>
    <t>Sisa Anggaran</t>
  </si>
  <si>
    <t>Keterangan</t>
  </si>
  <si>
    <t>Status Laporan</t>
  </si>
  <si>
    <t>LBL</t>
  </si>
  <si>
    <t>LBI</t>
  </si>
  <si>
    <t>Tanggal Pembuatan Laporan</t>
  </si>
  <si>
    <t>BADAN PENANGGULANGAN BENCANA</t>
  </si>
  <si>
    <t>DAN KEBAKARAN KAB. TANJAB BARAT</t>
  </si>
  <si>
    <t>Penyediaan Jasa Surat menyurat</t>
  </si>
  <si>
    <t>Penyediaan jasa komunikasi, sumber daya air dan listrik</t>
  </si>
  <si>
    <t>Penyediaan jasa kebersihan kantor</t>
  </si>
  <si>
    <t>Penyediaan alat tulis kantor</t>
  </si>
  <si>
    <t>Penyediaan barang cetakan dan penggandaan</t>
  </si>
  <si>
    <t>Penyediaan komponen instalasi / penerangan bangunan kantor</t>
  </si>
  <si>
    <t>Rapat - rapat koordinasi dan konsultasi ke luar daerah</t>
  </si>
  <si>
    <t>Penyediaan makanan dan minuman</t>
  </si>
  <si>
    <t>Penyediaan bahan bacaan dan peraturan perundang - undangan</t>
  </si>
  <si>
    <t>Penyediaan jasa administrasi keuangan</t>
  </si>
  <si>
    <t>Pemeliharaan rutin / berkala kendaraan dinas /operasional</t>
  </si>
  <si>
    <t>Pemeliharaan rutin / berkala peralatan gedung kantor</t>
  </si>
  <si>
    <t>Pengadaan pakaian dinas beserta perlengkapannya</t>
  </si>
  <si>
    <t>PROGRAM PENINGKATAN KAPASITAS SUMBER DAYA APARATUR</t>
  </si>
  <si>
    <t>Belanja Makanan dan Minuman Rapat</t>
  </si>
  <si>
    <t>Belanja Pakaian dinas harian (PDH)</t>
  </si>
  <si>
    <t>LAPORAN PERKEMBANGAN PELAKSANAAN KEGIATAN (LPPK)</t>
  </si>
  <si>
    <t>NAMA SKPD / SATUAN KERJA</t>
  </si>
  <si>
    <t>JUMLAH DANA DALAM DPA</t>
  </si>
  <si>
    <t>TAHUN ANGGARAN</t>
  </si>
  <si>
    <t>SASARAN</t>
  </si>
  <si>
    <t>MANFAAT</t>
  </si>
  <si>
    <t xml:space="preserve">:  </t>
  </si>
  <si>
    <t xml:space="preserve"> LAPORAN PERKEMBANGAN PELAKSANAAN KEGIATAN</t>
  </si>
  <si>
    <t>KEGIATAN BELANJA LANGSUNG</t>
  </si>
  <si>
    <t>Pemeliharaan rutin / berkala gedung kantor</t>
  </si>
  <si>
    <t>PROGRAM PENINGKATAN PENGEMBANGAN SISTEM PELAPORAN CAPAIAN KINERJA DAN KEUANGAN</t>
  </si>
  <si>
    <t>Penyusunan Laporan Capaian Kinerja dan Ikhtisar Realisasi Kinerja</t>
  </si>
  <si>
    <t>Honorarium Panitia Pelaksana Kegiatan</t>
  </si>
  <si>
    <t>Belanja Penggandaan</t>
  </si>
  <si>
    <t>Honorarium Pegawai Honorer / Tidak Tetap</t>
  </si>
  <si>
    <t>Belanja peralatan kebersihan dan bahan pembersih</t>
  </si>
  <si>
    <t>Belanja Alat Tulis Kantor</t>
  </si>
  <si>
    <t>Belanja Surat kabar/majalah</t>
  </si>
  <si>
    <t>Belanja Pakaian Kerja Lapangan</t>
  </si>
  <si>
    <t>PENYUSUNAN LAPORAN CAPAIAN KINERJA DAN IKHTISAR REALISASI KINERJA</t>
  </si>
  <si>
    <t>Biaya Publikasi</t>
  </si>
  <si>
    <t>Belanja Cetak</t>
  </si>
  <si>
    <t>Belanja Bahan Bakar Minyak/Gas</t>
  </si>
  <si>
    <t>Belanja Jasa Service</t>
  </si>
  <si>
    <t>Biaya Dekorasi</t>
  </si>
  <si>
    <t>Belanja Bahan Praktek dan Percontohan</t>
  </si>
  <si>
    <t xml:space="preserve">:  KEGIATAN SEKRETARIAT BADAN PENANGGULANGAN BENCANA DAERAH KAB. TANJAB BARAT  </t>
  </si>
  <si>
    <t>PEMELIHARAAN RUTIN /BERKALA KENDARAAN DINAS/OPERASIONAL</t>
  </si>
  <si>
    <t>Belanja Listrik</t>
  </si>
  <si>
    <t>Belanja alat listrik dan elektronik (lampu pijar, battery kering)</t>
  </si>
  <si>
    <t>Belanja Makanan dan Minuman</t>
  </si>
  <si>
    <t xml:space="preserve">:  BADAN PENANGGULANGAN BENCANA KAB. TANJAB BARAT  </t>
  </si>
  <si>
    <t xml:space="preserve">:  TERLAKSANANYA ADMINISTRASI BADAN PENANGGULANGAN BENCANA KAB. TANJAB BARAT  </t>
  </si>
  <si>
    <t>10</t>
  </si>
  <si>
    <t>Belanja Air</t>
  </si>
  <si>
    <t xml:space="preserve">Biaya Publikasi </t>
  </si>
  <si>
    <t>Pengadaan peralatan gedung kantor</t>
  </si>
  <si>
    <t>Pelatihan Mitigasi dan Pemberdayaan Masyarakat Desa Tangguh Bencana</t>
  </si>
  <si>
    <t>Pencegahan Dini Pengendalian Karhutla</t>
  </si>
  <si>
    <t>PELATIHAN MITIGASI DAN PEMBERDAYAAN MASYARAKAT DESA TANGGUH BENCANA</t>
  </si>
  <si>
    <t>Belanja Pakaian Olahraga</t>
  </si>
  <si>
    <t>PENCEGAHAN DINI PENGENDALIAN KARHUTLA</t>
  </si>
  <si>
    <t>PENGADAAN PERALATAN GEDUNG KANTOR</t>
  </si>
  <si>
    <t>Drs. H. KOSASIH</t>
  </si>
  <si>
    <t>NIP. 19591230 198103 1 008</t>
  </si>
  <si>
    <t>JUMLAH TOTAL 17 KEGIATAN</t>
  </si>
  <si>
    <t>:  Rp. 1.428.878.350,-</t>
  </si>
  <si>
    <t>:  2019</t>
  </si>
  <si>
    <t>BELANJA MODAL</t>
  </si>
  <si>
    <t>Pengadaan Printer</t>
  </si>
  <si>
    <t>Pengadaan Laptop</t>
  </si>
  <si>
    <t>Pengadaan Komputer PC</t>
  </si>
  <si>
    <t>Pengadaan Mesin Absensi</t>
  </si>
  <si>
    <t>PEMELIHARAAN RUTIN/ BERKALA GEDUNG KANTOR</t>
  </si>
  <si>
    <t>Belanja Pemeliharaan Gedung/ Bangunan</t>
  </si>
  <si>
    <t>PEMELIHARAAN RUTIN/ BERKALA PERALATAN GEDUNG KANTOR</t>
  </si>
  <si>
    <t>Belanja Pemeliharaan Komputer/ Laptop/ Printer</t>
  </si>
  <si>
    <t>Belanja Pemeliharaan Air Conditioner/ Kipas</t>
  </si>
  <si>
    <t>Belanja Pemeliharaan Generator/ Genset</t>
  </si>
  <si>
    <t>PENGADAAN PAKAIAN DINAS BESERTA PERLENGKAPANNYA.</t>
  </si>
  <si>
    <t>Belanja Bimbingan Teknis</t>
  </si>
  <si>
    <t>PENYEDIAAN JASA KOMUNIKASI, SUMBER DAYA AIR DAN LISTRIK</t>
  </si>
  <si>
    <t>PENYEDIAAN KOMPONEN INSTALASI LISTRIK/  PENERANGAN BANGUNAN KANTOR</t>
  </si>
  <si>
    <t>Belanja jasa servis</t>
  </si>
  <si>
    <t>Belanja penggantian suku cadang</t>
  </si>
  <si>
    <t>Belanja bahan bakar minyak / gas dan pelumas</t>
  </si>
  <si>
    <t>Belanja surat tanda nomor kendaraan</t>
  </si>
  <si>
    <t>PROGRAM PENCEGAHAN DINI DAN PENANGGULANGAN KORBAN BENCANA</t>
  </si>
  <si>
    <t>PENYELENGGARAAN PENANGANAN TANGGAP DARURAT DI DAERAH TERKENA BENCANA</t>
  </si>
  <si>
    <t>Belanja Bahan Bakar Minyak/ Gas</t>
  </si>
  <si>
    <t>Belanja Jasa Pengawalan dan Pengamanan</t>
  </si>
  <si>
    <t>Belanja Premi Asuransi Kesehatan (Non PNS)</t>
  </si>
  <si>
    <t>09</t>
  </si>
  <si>
    <t>PEMBENTUKAN TIM PEMBINA DAN PENGARAH DAN TIM KOORDINASI PENANGGULANGAN BENCANA</t>
  </si>
  <si>
    <t>Belanja Pengantian Suku Cadang</t>
  </si>
  <si>
    <t>Belanja Trnsportasi, Akomodasi dan Konsumsi</t>
  </si>
  <si>
    <t>Belanja Jasa Tenaga Ahli/ Narasumber/ Instruktur</t>
  </si>
  <si>
    <t>Belanja Jasa Kebersihan</t>
  </si>
  <si>
    <t>Belanja Jasa Kegiatan Sosialisasi</t>
  </si>
  <si>
    <t>Penyelenggaraan Penanganan Tanggap Darurat di Daerah Terkena Bencana</t>
  </si>
  <si>
    <t>Pembentukan Tim Pembina dan Pengarah dan Tim Koordinasi Penaggulangan Bencana</t>
  </si>
  <si>
    <t>JANUARI</t>
  </si>
  <si>
    <t>FEBRUARI</t>
  </si>
  <si>
    <t>MARET</t>
  </si>
  <si>
    <t>APRIL</t>
  </si>
  <si>
    <t>JUNI</t>
  </si>
  <si>
    <t>MEI</t>
  </si>
  <si>
    <t>JULI</t>
  </si>
  <si>
    <t>AGUSTUS</t>
  </si>
  <si>
    <t>SEPTEMBER</t>
  </si>
  <si>
    <t>OKTOBER</t>
  </si>
  <si>
    <t>DESEMBER</t>
  </si>
  <si>
    <t>JUMLAH/REALISASI</t>
  </si>
  <si>
    <t>SISA ANGGARAN</t>
  </si>
  <si>
    <t>MUHAMMAD RIDUAN</t>
  </si>
  <si>
    <t>Nip. 19740319 200701 1 016</t>
  </si>
  <si>
    <t xml:space="preserve">:  BADAN PENANGGULANGAN BENCANA DAERAH KAB. TANJAB BARAT  </t>
  </si>
  <si>
    <t>:  Rp.2.662.537.208,-</t>
  </si>
  <si>
    <t>Kuala Tungkal,      Juni  2019</t>
  </si>
  <si>
    <t>POSISI / KEADAAN BULAN :       JUNI   2019</t>
  </si>
  <si>
    <t>JUMLAH TOTAL 21 KEGIATAN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</si>
</sst>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[$-409]d\-mmm\-yyyy;@"/>
    <numFmt numFmtId="168" formatCode="_(* #,##0.00_);_(* \(#,##0.00\);_(* &quot;-&quot;_);_(@_)"/>
  </numFmts>
  <fonts count="15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b/>
      <u/>
      <sz val="8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b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421">
    <xf numFmtId="0" fontId="0" fillId="0" borderId="0" xfId="0"/>
    <xf numFmtId="0" fontId="3" fillId="2" borderId="8" xfId="7" applyFont="1" applyFill="1" applyBorder="1"/>
    <xf numFmtId="0" fontId="3" fillId="2" borderId="0" xfId="7" applyFont="1" applyFill="1"/>
    <xf numFmtId="164" fontId="4" fillId="2" borderId="0" xfId="7" applyNumberFormat="1" applyFont="1" applyFill="1" applyBorder="1" applyAlignment="1">
      <alignment horizontal="center" vertical="center" wrapText="1"/>
    </xf>
    <xf numFmtId="3" fontId="4" fillId="2" borderId="0" xfId="7" applyNumberFormat="1" applyFont="1" applyFill="1" applyBorder="1" applyAlignment="1">
      <alignment horizontal="center" vertical="center"/>
    </xf>
    <xf numFmtId="0" fontId="3" fillId="2" borderId="0" xfId="7" applyFont="1" applyFill="1" applyBorder="1"/>
    <xf numFmtId="0" fontId="7" fillId="2" borderId="0" xfId="7" applyFont="1" applyFill="1"/>
    <xf numFmtId="0" fontId="6" fillId="2" borderId="0" xfId="7" applyFont="1" applyFill="1" applyAlignment="1">
      <alignment horizontal="right" vertical="center" wrapText="1"/>
    </xf>
    <xf numFmtId="0" fontId="6" fillId="2" borderId="0" xfId="7" applyFont="1" applyFill="1" applyAlignment="1">
      <alignment vertical="center" wrapText="1"/>
    </xf>
    <xf numFmtId="0" fontId="7" fillId="2" borderId="1" xfId="7" applyFont="1" applyFill="1" applyBorder="1" applyAlignment="1">
      <alignment horizontal="center" vertical="center"/>
    </xf>
    <xf numFmtId="0" fontId="7" fillId="2" borderId="1" xfId="7" applyFont="1" applyFill="1" applyBorder="1" applyAlignment="1">
      <alignment vertical="center"/>
    </xf>
    <xf numFmtId="0" fontId="7" fillId="2" borderId="0" xfId="7" applyFont="1" applyFill="1" applyBorder="1" applyAlignment="1">
      <alignment horizontal="right" vertical="center" wrapText="1"/>
    </xf>
    <xf numFmtId="0" fontId="6" fillId="2" borderId="0" xfId="7" applyFont="1" applyFill="1" applyBorder="1" applyAlignment="1">
      <alignment horizontal="center" vertical="center" wrapText="1"/>
    </xf>
    <xf numFmtId="164" fontId="6" fillId="2" borderId="0" xfId="7" applyNumberFormat="1" applyFont="1" applyFill="1" applyBorder="1" applyAlignment="1">
      <alignment horizontal="center" vertical="center" wrapText="1"/>
    </xf>
    <xf numFmtId="164" fontId="6" fillId="2" borderId="0" xfId="7" applyNumberFormat="1" applyFont="1" applyFill="1" applyBorder="1" applyAlignment="1">
      <alignment horizontal="right" vertical="center" wrapText="1"/>
    </xf>
    <xf numFmtId="0" fontId="7" fillId="2" borderId="0" xfId="7" applyFont="1" applyFill="1" applyAlignment="1">
      <alignment horizontal="right"/>
    </xf>
    <xf numFmtId="0" fontId="7" fillId="2" borderId="0" xfId="7" applyFont="1" applyFill="1" applyAlignment="1">
      <alignment horizontal="center"/>
    </xf>
    <xf numFmtId="0" fontId="7" fillId="2" borderId="0" xfId="7" applyFont="1" applyFill="1" applyBorder="1" applyAlignment="1">
      <alignment vertical="center" wrapText="1"/>
    </xf>
    <xf numFmtId="0" fontId="7" fillId="2" borderId="0" xfId="7" applyFont="1" applyFill="1" applyAlignment="1">
      <alignment vertical="center" wrapText="1"/>
    </xf>
    <xf numFmtId="0" fontId="7" fillId="2" borderId="0" xfId="7" applyFont="1" applyFill="1" applyAlignment="1">
      <alignment vertical="center"/>
    </xf>
    <xf numFmtId="164" fontId="6" fillId="2" borderId="7" xfId="7" applyNumberFormat="1" applyFont="1" applyFill="1" applyBorder="1" applyAlignment="1">
      <alignment vertical="center"/>
    </xf>
    <xf numFmtId="164" fontId="6" fillId="2" borderId="7" xfId="7" applyNumberFormat="1" applyFont="1" applyFill="1" applyBorder="1" applyAlignment="1">
      <alignment horizontal="right" vertical="center"/>
    </xf>
    <xf numFmtId="3" fontId="6" fillId="2" borderId="7" xfId="7" quotePrefix="1" applyNumberFormat="1" applyFont="1" applyFill="1" applyBorder="1" applyAlignment="1">
      <alignment vertical="center"/>
    </xf>
    <xf numFmtId="3" fontId="6" fillId="2" borderId="7" xfId="7" applyNumberFormat="1" applyFont="1" applyFill="1" applyBorder="1" applyAlignment="1">
      <alignment vertical="center"/>
    </xf>
    <xf numFmtId="164" fontId="6" fillId="2" borderId="6" xfId="7" applyNumberFormat="1" applyFont="1" applyFill="1" applyBorder="1" applyAlignment="1">
      <alignment vertical="center"/>
    </xf>
    <xf numFmtId="164" fontId="6" fillId="2" borderId="6" xfId="7" applyNumberFormat="1" applyFont="1" applyFill="1" applyBorder="1" applyAlignment="1">
      <alignment horizontal="right" vertical="center"/>
    </xf>
    <xf numFmtId="3" fontId="6" fillId="2" borderId="6" xfId="7" quotePrefix="1" applyNumberFormat="1" applyFont="1" applyFill="1" applyBorder="1" applyAlignment="1">
      <alignment vertical="center"/>
    </xf>
    <xf numFmtId="3" fontId="6" fillId="2" borderId="6" xfId="7" applyNumberFormat="1" applyFont="1" applyFill="1" applyBorder="1" applyAlignment="1">
      <alignment vertical="center"/>
    </xf>
    <xf numFmtId="0" fontId="7" fillId="2" borderId="4" xfId="7" applyFont="1" applyFill="1" applyBorder="1" applyAlignment="1">
      <alignment vertical="center"/>
    </xf>
    <xf numFmtId="0" fontId="7" fillId="2" borderId="0" xfId="7" applyFont="1" applyFill="1" applyBorder="1" applyAlignment="1">
      <alignment horizontal="right" vertical="center"/>
    </xf>
    <xf numFmtId="0" fontId="7" fillId="2" borderId="0" xfId="7" applyFont="1" applyFill="1" applyBorder="1" applyAlignment="1">
      <alignment vertical="center"/>
    </xf>
    <xf numFmtId="0" fontId="7" fillId="2" borderId="0" xfId="7" applyFont="1" applyFill="1" applyAlignment="1">
      <alignment horizontal="right" vertical="center"/>
    </xf>
    <xf numFmtId="0" fontId="7" fillId="2" borderId="0" xfId="7" applyFont="1" applyFill="1" applyBorder="1" applyAlignment="1">
      <alignment horizontal="left" vertical="center"/>
    </xf>
    <xf numFmtId="164" fontId="7" fillId="2" borderId="0" xfId="7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0" xfId="7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7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7" fillId="2" borderId="0" xfId="7" applyFont="1" applyFill="1" applyBorder="1" applyAlignment="1">
      <alignment horizontal="center" vertical="center" wrapText="1"/>
    </xf>
    <xf numFmtId="49" fontId="3" fillId="2" borderId="13" xfId="4" applyNumberFormat="1" applyFont="1" applyFill="1" applyBorder="1" applyAlignment="1">
      <alignment horizontal="left" vertical="center" wrapText="1"/>
    </xf>
    <xf numFmtId="49" fontId="3" fillId="2" borderId="13" xfId="4" applyNumberFormat="1" applyFont="1" applyFill="1" applyBorder="1" applyAlignment="1">
      <alignment horizontal="left" vertical="center"/>
    </xf>
    <xf numFmtId="0" fontId="7" fillId="2" borderId="21" xfId="7" applyFont="1" applyFill="1" applyBorder="1" applyAlignment="1">
      <alignment vertical="center"/>
    </xf>
    <xf numFmtId="3" fontId="7" fillId="2" borderId="21" xfId="7" applyNumberFormat="1" applyFont="1" applyFill="1" applyBorder="1" applyAlignment="1">
      <alignment vertical="center"/>
    </xf>
    <xf numFmtId="4" fontId="7" fillId="2" borderId="21" xfId="7" applyNumberFormat="1" applyFont="1" applyFill="1" applyBorder="1" applyAlignment="1">
      <alignment horizontal="right" vertical="center"/>
    </xf>
    <xf numFmtId="3" fontId="7" fillId="2" borderId="21" xfId="7" quotePrefix="1" applyNumberFormat="1" applyFont="1" applyFill="1" applyBorder="1" applyAlignment="1">
      <alignment vertical="center"/>
    </xf>
    <xf numFmtId="0" fontId="7" fillId="2" borderId="13" xfId="7" applyFont="1" applyFill="1" applyBorder="1" applyAlignment="1">
      <alignment vertical="center"/>
    </xf>
    <xf numFmtId="3" fontId="7" fillId="2" borderId="13" xfId="7" applyNumberFormat="1" applyFont="1" applyFill="1" applyBorder="1" applyAlignment="1">
      <alignment horizontal="center" vertical="center"/>
    </xf>
    <xf numFmtId="4" fontId="7" fillId="2" borderId="13" xfId="7" applyNumberFormat="1" applyFont="1" applyFill="1" applyBorder="1" applyAlignment="1">
      <alignment horizontal="right" vertical="center"/>
    </xf>
    <xf numFmtId="3" fontId="7" fillId="2" borderId="13" xfId="7" quotePrefix="1" applyNumberFormat="1" applyFont="1" applyFill="1" applyBorder="1" applyAlignment="1">
      <alignment vertical="center"/>
    </xf>
    <xf numFmtId="0" fontId="7" fillId="2" borderId="13" xfId="7" applyFont="1" applyFill="1" applyBorder="1" applyAlignment="1">
      <alignment vertical="center" wrapText="1"/>
    </xf>
    <xf numFmtId="3" fontId="7" fillId="2" borderId="13" xfId="7" applyNumberFormat="1" applyFont="1" applyFill="1" applyBorder="1" applyAlignment="1">
      <alignment vertical="center"/>
    </xf>
    <xf numFmtId="3" fontId="6" fillId="2" borderId="13" xfId="7" quotePrefix="1" applyNumberFormat="1" applyFont="1" applyFill="1" applyBorder="1" applyAlignment="1">
      <alignment vertical="center"/>
    </xf>
    <xf numFmtId="3" fontId="6" fillId="2" borderId="13" xfId="7" applyNumberFormat="1" applyFont="1" applyFill="1" applyBorder="1" applyAlignment="1">
      <alignment vertical="center"/>
    </xf>
    <xf numFmtId="3" fontId="7" fillId="2" borderId="13" xfId="7" quotePrefix="1" applyNumberFormat="1" applyFont="1" applyFill="1" applyBorder="1" applyAlignment="1">
      <alignment horizontal="right" vertical="center"/>
    </xf>
    <xf numFmtId="164" fontId="7" fillId="2" borderId="13" xfId="7" applyNumberFormat="1" applyFont="1" applyFill="1" applyBorder="1" applyAlignment="1">
      <alignment vertical="center"/>
    </xf>
    <xf numFmtId="164" fontId="6" fillId="2" borderId="13" xfId="7" applyNumberFormat="1" applyFont="1" applyFill="1" applyBorder="1" applyAlignment="1">
      <alignment vertical="center"/>
    </xf>
    <xf numFmtId="49" fontId="7" fillId="2" borderId="13" xfId="4" applyNumberFormat="1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166" fontId="7" fillId="2" borderId="13" xfId="1" applyNumberFormat="1" applyFont="1" applyFill="1" applyBorder="1" applyAlignment="1">
      <alignment vertical="center"/>
    </xf>
    <xf numFmtId="4" fontId="6" fillId="2" borderId="13" xfId="7" applyNumberFormat="1" applyFont="1" applyFill="1" applyBorder="1" applyAlignment="1">
      <alignment horizontal="right" vertical="center"/>
    </xf>
    <xf numFmtId="0" fontId="7" fillId="2" borderId="13" xfId="3" applyFont="1" applyFill="1" applyBorder="1" applyAlignment="1">
      <alignment vertical="center" wrapText="1"/>
    </xf>
    <xf numFmtId="0" fontId="7" fillId="2" borderId="13" xfId="4" applyFont="1" applyFill="1" applyBorder="1" applyAlignment="1">
      <alignment vertical="center" wrapText="1"/>
    </xf>
    <xf numFmtId="0" fontId="6" fillId="2" borderId="0" xfId="7" applyFont="1" applyFill="1" applyAlignment="1">
      <alignment horizontal="center" vertical="center" wrapText="1"/>
    </xf>
    <xf numFmtId="0" fontId="7" fillId="2" borderId="21" xfId="7" quotePrefix="1" applyFont="1" applyFill="1" applyBorder="1" applyAlignment="1">
      <alignment horizontal="center" vertical="center"/>
    </xf>
    <xf numFmtId="0" fontId="7" fillId="2" borderId="13" xfId="7" quotePrefix="1" applyFont="1" applyFill="1" applyBorder="1" applyAlignment="1">
      <alignment horizontal="center" vertical="center"/>
    </xf>
    <xf numFmtId="0" fontId="7" fillId="2" borderId="13" xfId="7" applyFont="1" applyFill="1" applyBorder="1" applyAlignment="1">
      <alignment horizontal="center" vertical="center"/>
    </xf>
    <xf numFmtId="0" fontId="7" fillId="2" borderId="18" xfId="7" applyFont="1" applyFill="1" applyBorder="1" applyAlignment="1">
      <alignment horizontal="center" vertical="center"/>
    </xf>
    <xf numFmtId="0" fontId="7" fillId="2" borderId="18" xfId="4" applyFont="1" applyFill="1" applyBorder="1" applyAlignment="1">
      <alignment vertical="center" wrapText="1"/>
    </xf>
    <xf numFmtId="164" fontId="7" fillId="2" borderId="18" xfId="7" applyNumberFormat="1" applyFont="1" applyFill="1" applyBorder="1" applyAlignment="1">
      <alignment vertical="center"/>
    </xf>
    <xf numFmtId="164" fontId="7" fillId="2" borderId="13" xfId="7" quotePrefix="1" applyNumberFormat="1" applyFont="1" applyFill="1" applyBorder="1" applyAlignment="1">
      <alignment horizontal="center" vertical="center"/>
    </xf>
    <xf numFmtId="164" fontId="7" fillId="2" borderId="0" xfId="7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/>
    </xf>
    <xf numFmtId="164" fontId="9" fillId="2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/>
    </xf>
    <xf numFmtId="0" fontId="4" fillId="2" borderId="0" xfId="7" applyFont="1" applyFill="1" applyAlignment="1">
      <alignment horizontal="center" vertical="center" wrapText="1"/>
    </xf>
    <xf numFmtId="0" fontId="4" fillId="2" borderId="0" xfId="7" applyFont="1" applyFill="1" applyAlignment="1">
      <alignment horizontal="right" vertical="center" wrapText="1"/>
    </xf>
    <xf numFmtId="165" fontId="4" fillId="2" borderId="0" xfId="1" applyNumberFormat="1" applyFont="1" applyFill="1" applyAlignment="1">
      <alignment horizontal="center" vertical="center" wrapText="1"/>
    </xf>
    <xf numFmtId="0" fontId="4" fillId="2" borderId="0" xfId="7" applyFont="1" applyFill="1" applyAlignment="1">
      <alignment vertical="center" wrapText="1"/>
    </xf>
    <xf numFmtId="0" fontId="4" fillId="2" borderId="0" xfId="7" quotePrefix="1" applyFont="1" applyFill="1" applyAlignment="1">
      <alignment horizontal="left" vertical="center" wrapText="1"/>
    </xf>
    <xf numFmtId="165" fontId="4" fillId="2" borderId="0" xfId="1" quotePrefix="1" applyNumberFormat="1" applyFont="1" applyFill="1" applyAlignment="1">
      <alignment horizontal="center" vertical="center" wrapText="1"/>
    </xf>
    <xf numFmtId="0" fontId="3" fillId="2" borderId="7" xfId="7" applyFont="1" applyFill="1" applyBorder="1" applyAlignment="1">
      <alignment horizontal="center" vertical="center" wrapText="1"/>
    </xf>
    <xf numFmtId="0" fontId="3" fillId="2" borderId="8" xfId="7" applyFont="1" applyFill="1" applyBorder="1" applyAlignment="1">
      <alignment horizontal="center" vertical="center" wrapText="1"/>
    </xf>
    <xf numFmtId="165" fontId="3" fillId="2" borderId="8" xfId="1" applyNumberFormat="1" applyFont="1" applyFill="1" applyBorder="1" applyAlignment="1">
      <alignment horizontal="center" vertical="center" wrapText="1"/>
    </xf>
    <xf numFmtId="0" fontId="3" fillId="2" borderId="8" xfId="7" applyFont="1" applyFill="1" applyBorder="1" applyAlignment="1">
      <alignment vertical="center" wrapText="1"/>
    </xf>
    <xf numFmtId="0" fontId="3" fillId="2" borderId="1" xfId="7" applyFont="1" applyFill="1" applyBorder="1" applyAlignment="1">
      <alignment horizontal="center" vertical="center"/>
    </xf>
    <xf numFmtId="0" fontId="3" fillId="2" borderId="1" xfId="7" applyFont="1" applyFill="1" applyBorder="1" applyAlignment="1">
      <alignment vertical="center"/>
    </xf>
    <xf numFmtId="164" fontId="4" fillId="2" borderId="8" xfId="7" applyNumberFormat="1" applyFont="1" applyFill="1" applyBorder="1" applyAlignment="1">
      <alignment horizontal="right"/>
    </xf>
    <xf numFmtId="164" fontId="4" fillId="2" borderId="8" xfId="7" applyNumberFormat="1" applyFont="1" applyFill="1" applyBorder="1"/>
    <xf numFmtId="3" fontId="4" fillId="2" borderId="8" xfId="7" quotePrefix="1" applyNumberFormat="1" applyFont="1" applyFill="1" applyBorder="1" applyAlignment="1">
      <alignment horizontal="center"/>
    </xf>
    <xf numFmtId="165" fontId="4" fillId="2" borderId="8" xfId="1" applyNumberFormat="1" applyFont="1" applyFill="1" applyBorder="1" applyAlignment="1">
      <alignment horizontal="center"/>
    </xf>
    <xf numFmtId="3" fontId="4" fillId="2" borderId="8" xfId="7" applyNumberFormat="1" applyFont="1" applyFill="1" applyBorder="1" applyAlignment="1">
      <alignment horizontal="center"/>
    </xf>
    <xf numFmtId="3" fontId="4" fillId="2" borderId="8" xfId="7" quotePrefix="1" applyNumberFormat="1" applyFont="1" applyFill="1" applyBorder="1" applyAlignment="1">
      <alignment horizontal="right"/>
    </xf>
    <xf numFmtId="164" fontId="4" fillId="2" borderId="8" xfId="7" applyNumberFormat="1" applyFont="1" applyFill="1" applyBorder="1" applyAlignment="1"/>
    <xf numFmtId="0" fontId="3" fillId="2" borderId="11" xfId="7" applyFont="1" applyFill="1" applyBorder="1" applyAlignment="1">
      <alignment horizontal="center" vertical="center"/>
    </xf>
    <xf numFmtId="0" fontId="3" fillId="2" borderId="15" xfId="7" applyFont="1" applyFill="1" applyBorder="1"/>
    <xf numFmtId="0" fontId="3" fillId="2" borderId="13" xfId="7" applyFont="1" applyFill="1" applyBorder="1" applyAlignment="1">
      <alignment horizontal="center" vertical="center"/>
    </xf>
    <xf numFmtId="0" fontId="3" fillId="2" borderId="13" xfId="7" applyFont="1" applyFill="1" applyBorder="1" applyAlignment="1">
      <alignment horizontal="center" vertical="center" wrapText="1"/>
    </xf>
    <xf numFmtId="0" fontId="3" fillId="2" borderId="13" xfId="7" applyFont="1" applyFill="1" applyBorder="1" applyAlignment="1">
      <alignment horizontal="right" vertical="center"/>
    </xf>
    <xf numFmtId="165" fontId="3" fillId="2" borderId="13" xfId="1" applyNumberFormat="1" applyFont="1" applyFill="1" applyBorder="1" applyAlignment="1">
      <alignment horizontal="center" vertical="center"/>
    </xf>
    <xf numFmtId="0" fontId="3" fillId="2" borderId="16" xfId="7" applyFont="1" applyFill="1" applyBorder="1"/>
    <xf numFmtId="0" fontId="3" fillId="2" borderId="13" xfId="7" quotePrefix="1" applyFont="1" applyFill="1" applyBorder="1" applyAlignment="1">
      <alignment horizontal="center"/>
    </xf>
    <xf numFmtId="0" fontId="4" fillId="2" borderId="13" xfId="7" applyFont="1" applyFill="1" applyBorder="1"/>
    <xf numFmtId="3" fontId="3" fillId="2" borderId="13" xfId="7" applyNumberFormat="1" applyFont="1" applyFill="1" applyBorder="1"/>
    <xf numFmtId="3" fontId="4" fillId="2" borderId="13" xfId="7" applyNumberFormat="1" applyFont="1" applyFill="1" applyBorder="1" applyAlignment="1">
      <alignment horizontal="center"/>
    </xf>
    <xf numFmtId="0" fontId="3" fillId="2" borderId="13" xfId="7" applyFont="1" applyFill="1" applyBorder="1"/>
    <xf numFmtId="0" fontId="3" fillId="2" borderId="13" xfId="4" applyFont="1" applyFill="1" applyBorder="1" applyAlignment="1">
      <alignment horizontal="left" vertical="center" wrapText="1"/>
    </xf>
    <xf numFmtId="164" fontId="4" fillId="2" borderId="14" xfId="7" applyNumberFormat="1" applyFont="1" applyFill="1" applyBorder="1"/>
    <xf numFmtId="164" fontId="4" fillId="2" borderId="13" xfId="7" applyNumberFormat="1" applyFont="1" applyFill="1" applyBorder="1"/>
    <xf numFmtId="0" fontId="3" fillId="2" borderId="13" xfId="5" applyFont="1" applyFill="1" applyBorder="1" applyAlignment="1">
      <alignment horizontal="left" vertical="center" wrapText="1"/>
    </xf>
    <xf numFmtId="164" fontId="4" fillId="2" borderId="19" xfId="7" applyNumberFormat="1" applyFont="1" applyFill="1" applyBorder="1"/>
    <xf numFmtId="4" fontId="3" fillId="2" borderId="18" xfId="7" applyNumberFormat="1" applyFont="1" applyFill="1" applyBorder="1" applyAlignment="1"/>
    <xf numFmtId="164" fontId="4" fillId="2" borderId="18" xfId="7" applyNumberFormat="1" applyFont="1" applyFill="1" applyBorder="1"/>
    <xf numFmtId="0" fontId="3" fillId="2" borderId="18" xfId="7" applyFont="1" applyFill="1" applyBorder="1"/>
    <xf numFmtId="0" fontId="4" fillId="2" borderId="0" xfId="7" applyFont="1" applyFill="1" applyBorder="1"/>
    <xf numFmtId="0" fontId="4" fillId="2" borderId="16" xfId="7" applyFont="1" applyFill="1" applyBorder="1"/>
    <xf numFmtId="0" fontId="3" fillId="2" borderId="13" xfId="0" applyFont="1" applyFill="1" applyBorder="1" applyAlignment="1">
      <alignment horizontal="center" vertical="center"/>
    </xf>
    <xf numFmtId="164" fontId="4" fillId="2" borderId="12" xfId="7" applyNumberFormat="1" applyFont="1" applyFill="1" applyBorder="1"/>
    <xf numFmtId="4" fontId="4" fillId="2" borderId="11" xfId="7" applyNumberFormat="1" applyFont="1" applyFill="1" applyBorder="1" applyAlignment="1"/>
    <xf numFmtId="164" fontId="4" fillId="2" borderId="11" xfId="7" applyNumberFormat="1" applyFont="1" applyFill="1" applyBorder="1"/>
    <xf numFmtId="0" fontId="3" fillId="2" borderId="11" xfId="7" applyFont="1" applyFill="1" applyBorder="1"/>
    <xf numFmtId="3" fontId="3" fillId="2" borderId="14" xfId="7" applyNumberFormat="1" applyFont="1" applyFill="1" applyBorder="1"/>
    <xf numFmtId="4" fontId="3" fillId="2" borderId="13" xfId="7" quotePrefix="1" applyNumberFormat="1" applyFont="1" applyFill="1" applyBorder="1" applyAlignment="1"/>
    <xf numFmtId="4" fontId="4" fillId="2" borderId="13" xfId="7" applyNumberFormat="1" applyFont="1" applyFill="1" applyBorder="1" applyAlignment="1"/>
    <xf numFmtId="0" fontId="4" fillId="2" borderId="17" xfId="4" applyFont="1" applyFill="1" applyBorder="1" applyAlignment="1">
      <alignment horizontal="left" vertical="center" wrapText="1"/>
    </xf>
    <xf numFmtId="0" fontId="4" fillId="2" borderId="19" xfId="7" applyFont="1" applyFill="1" applyBorder="1"/>
    <xf numFmtId="0" fontId="4" fillId="2" borderId="13" xfId="7" applyFont="1" applyFill="1" applyBorder="1" applyAlignment="1">
      <alignment wrapText="1"/>
    </xf>
    <xf numFmtId="0" fontId="3" fillId="2" borderId="13" xfId="3" applyFont="1" applyFill="1" applyBorder="1" applyAlignment="1">
      <alignment horizontal="left" vertical="center" wrapText="1"/>
    </xf>
    <xf numFmtId="0" fontId="3" fillId="2" borderId="13" xfId="4" applyFont="1" applyFill="1" applyBorder="1" applyAlignment="1">
      <alignment vertical="center" wrapText="1"/>
    </xf>
    <xf numFmtId="0" fontId="3" fillId="2" borderId="17" xfId="4" applyFont="1" applyFill="1" applyBorder="1" applyAlignment="1">
      <alignment vertical="center" wrapText="1"/>
    </xf>
    <xf numFmtId="3" fontId="4" fillId="2" borderId="14" xfId="7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left" vertical="center" wrapText="1"/>
    </xf>
    <xf numFmtId="3" fontId="3" fillId="2" borderId="17" xfId="0" quotePrefix="1" applyNumberFormat="1" applyFont="1" applyFill="1" applyBorder="1" applyAlignment="1">
      <alignment horizontal="center" vertical="center" wrapText="1"/>
    </xf>
    <xf numFmtId="0" fontId="3" fillId="2" borderId="13" xfId="7" quotePrefix="1" applyFont="1" applyFill="1" applyBorder="1"/>
    <xf numFmtId="0" fontId="4" fillId="2" borderId="13" xfId="0" applyFont="1" applyFill="1" applyBorder="1" applyAlignment="1">
      <alignment horizontal="left" vertical="center" wrapText="1"/>
    </xf>
    <xf numFmtId="3" fontId="3" fillId="2" borderId="14" xfId="7" quotePrefix="1" applyNumberFormat="1" applyFont="1" applyFill="1" applyBorder="1" applyAlignment="1">
      <alignment horizontal="center"/>
    </xf>
    <xf numFmtId="164" fontId="3" fillId="2" borderId="14" xfId="7" applyNumberFormat="1" applyFont="1" applyFill="1" applyBorder="1"/>
    <xf numFmtId="3" fontId="3" fillId="2" borderId="13" xfId="7" quotePrefix="1" applyNumberFormat="1" applyFont="1" applyFill="1" applyBorder="1" applyAlignment="1">
      <alignment horizontal="right"/>
    </xf>
    <xf numFmtId="164" fontId="3" fillId="2" borderId="14" xfId="7" quotePrefix="1" applyNumberFormat="1" applyFont="1" applyFill="1" applyBorder="1"/>
    <xf numFmtId="3" fontId="3" fillId="2" borderId="13" xfId="4" applyNumberFormat="1" applyFont="1" applyFill="1" applyBorder="1" applyAlignment="1">
      <alignment horizontal="left" vertical="center" wrapText="1"/>
    </xf>
    <xf numFmtId="3" fontId="3" fillId="2" borderId="20" xfId="4" applyNumberFormat="1" applyFont="1" applyFill="1" applyBorder="1" applyAlignment="1">
      <alignment horizontal="left" vertical="center" wrapText="1"/>
    </xf>
    <xf numFmtId="0" fontId="3" fillId="2" borderId="17" xfId="4" applyFont="1" applyFill="1" applyBorder="1" applyAlignment="1">
      <alignment horizontal="left" vertical="center" wrapText="1"/>
    </xf>
    <xf numFmtId="0" fontId="3" fillId="2" borderId="0" xfId="7" applyFont="1" applyFill="1" applyBorder="1" applyAlignment="1">
      <alignment horizontal="center" vertical="center" wrapText="1"/>
    </xf>
    <xf numFmtId="0" fontId="4" fillId="2" borderId="0" xfId="7" applyFont="1" applyFill="1" applyBorder="1" applyAlignment="1">
      <alignment horizontal="center" vertical="center" wrapText="1"/>
    </xf>
    <xf numFmtId="164" fontId="4" fillId="2" borderId="0" xfId="7" applyNumberFormat="1" applyFont="1" applyFill="1" applyBorder="1" applyAlignment="1">
      <alignment horizontal="right" vertical="center" wrapText="1"/>
    </xf>
    <xf numFmtId="0" fontId="3" fillId="2" borderId="0" xfId="7" applyFont="1" applyFill="1" applyBorder="1" applyAlignment="1">
      <alignment horizontal="right"/>
    </xf>
    <xf numFmtId="0" fontId="3" fillId="2" borderId="0" xfId="7" applyFont="1" applyFill="1" applyBorder="1" applyAlignment="1"/>
    <xf numFmtId="0" fontId="3" fillId="2" borderId="0" xfId="7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center"/>
    </xf>
    <xf numFmtId="164" fontId="3" fillId="2" borderId="0" xfId="7" applyNumberFormat="1" applyFont="1" applyFill="1" applyBorder="1" applyAlignment="1"/>
    <xf numFmtId="0" fontId="3" fillId="2" borderId="0" xfId="7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0" fontId="3" fillId="2" borderId="0" xfId="7" applyFont="1" applyFill="1" applyAlignment="1"/>
    <xf numFmtId="0" fontId="3" fillId="2" borderId="0" xfId="7" applyFont="1" applyFill="1" applyAlignment="1">
      <alignment horizontal="center" vertical="center"/>
    </xf>
    <xf numFmtId="0" fontId="3" fillId="2" borderId="0" xfId="7" applyFont="1" applyFill="1" applyAlignment="1">
      <alignment vertical="center" wrapText="1"/>
    </xf>
    <xf numFmtId="165" fontId="3" fillId="2" borderId="0" xfId="1" applyNumberFormat="1" applyFont="1" applyFill="1" applyAlignment="1">
      <alignment horizontal="center" vertical="center" wrapText="1"/>
    </xf>
    <xf numFmtId="0" fontId="3" fillId="2" borderId="0" xfId="7" applyFont="1" applyFill="1" applyAlignment="1">
      <alignment horizontal="left"/>
    </xf>
    <xf numFmtId="165" fontId="3" fillId="2" borderId="0" xfId="1" applyNumberFormat="1" applyFont="1" applyFill="1" applyAlignment="1">
      <alignment horizontal="center"/>
    </xf>
    <xf numFmtId="0" fontId="4" fillId="2" borderId="0" xfId="7" applyFont="1" applyFill="1" applyAlignment="1">
      <alignment horizontal="center"/>
    </xf>
    <xf numFmtId="0" fontId="10" fillId="2" borderId="0" xfId="7" applyFont="1" applyFill="1" applyAlignment="1">
      <alignment horizontal="left" vertical="center" indent="6"/>
    </xf>
    <xf numFmtId="165" fontId="10" fillId="2" borderId="0" xfId="1" applyNumberFormat="1" applyFont="1" applyFill="1" applyAlignment="1">
      <alignment horizontal="center" vertical="center"/>
    </xf>
    <xf numFmtId="0" fontId="3" fillId="2" borderId="0" xfId="7" applyFont="1" applyFill="1" applyAlignment="1">
      <alignment horizontal="left" vertical="center" indent="6"/>
    </xf>
    <xf numFmtId="165" fontId="3" fillId="2" borderId="0" xfId="1" applyNumberFormat="1" applyFont="1" applyFill="1" applyAlignment="1">
      <alignment horizontal="center" vertical="center"/>
    </xf>
    <xf numFmtId="164" fontId="3" fillId="2" borderId="0" xfId="2" applyFont="1" applyFill="1" applyAlignment="1">
      <alignment horizontal="right"/>
    </xf>
    <xf numFmtId="0" fontId="3" fillId="2" borderId="0" xfId="7" applyFont="1" applyFill="1" applyAlignment="1">
      <alignment horizontal="left" indent="6"/>
    </xf>
    <xf numFmtId="164" fontId="3" fillId="2" borderId="0" xfId="7" applyNumberFormat="1" applyFont="1" applyFill="1"/>
    <xf numFmtId="0" fontId="3" fillId="2" borderId="0" xfId="7" applyFont="1" applyFill="1" applyAlignment="1">
      <alignment horizontal="right"/>
    </xf>
    <xf numFmtId="49" fontId="4" fillId="2" borderId="13" xfId="4" applyNumberFormat="1" applyFont="1" applyFill="1" applyBorder="1" applyAlignment="1">
      <alignment horizontal="left" vertical="center" wrapText="1"/>
    </xf>
    <xf numFmtId="0" fontId="11" fillId="2" borderId="0" xfId="7" applyFont="1" applyFill="1" applyBorder="1" applyAlignment="1">
      <alignment vertical="center" wrapText="1"/>
    </xf>
    <xf numFmtId="0" fontId="11" fillId="2" borderId="0" xfId="7" applyFont="1" applyFill="1" applyAlignment="1"/>
    <xf numFmtId="0" fontId="11" fillId="2" borderId="0" xfId="7" applyFont="1" applyFill="1"/>
    <xf numFmtId="0" fontId="11" fillId="2" borderId="0" xfId="0" applyFont="1" applyFill="1"/>
    <xf numFmtId="0" fontId="11" fillId="2" borderId="0" xfId="0" applyFont="1" applyFill="1" applyAlignment="1"/>
    <xf numFmtId="0" fontId="13" fillId="2" borderId="0" xfId="0" applyFont="1" applyFill="1" applyAlignment="1">
      <alignment horizontal="center"/>
    </xf>
    <xf numFmtId="166" fontId="6" fillId="2" borderId="13" xfId="1" applyNumberFormat="1" applyFont="1" applyFill="1" applyBorder="1" applyAlignment="1">
      <alignment vertical="center"/>
    </xf>
    <xf numFmtId="3" fontId="6" fillId="2" borderId="1" xfId="7" applyNumberFormat="1" applyFont="1" applyFill="1" applyBorder="1" applyAlignment="1">
      <alignment vertical="center"/>
    </xf>
    <xf numFmtId="3" fontId="6" fillId="2" borderId="1" xfId="7" applyNumberFormat="1" applyFont="1" applyFill="1" applyBorder="1" applyAlignment="1">
      <alignment horizontal="right" vertical="center"/>
    </xf>
    <xf numFmtId="167" fontId="3" fillId="2" borderId="13" xfId="7" applyNumberFormat="1" applyFont="1" applyFill="1" applyBorder="1"/>
    <xf numFmtId="164" fontId="3" fillId="2" borderId="13" xfId="7" quotePrefix="1" applyNumberFormat="1" applyFont="1" applyFill="1" applyBorder="1"/>
    <xf numFmtId="166" fontId="4" fillId="2" borderId="13" xfId="1" applyNumberFormat="1" applyFont="1" applyFill="1" applyBorder="1" applyAlignment="1">
      <alignment vertical="center"/>
    </xf>
    <xf numFmtId="166" fontId="4" fillId="2" borderId="17" xfId="1" applyNumberFormat="1" applyFont="1" applyFill="1" applyBorder="1" applyAlignment="1">
      <alignment vertical="center"/>
    </xf>
    <xf numFmtId="4" fontId="3" fillId="2" borderId="13" xfId="7" applyNumberFormat="1" applyFont="1" applyFill="1" applyBorder="1" applyAlignment="1"/>
    <xf numFmtId="4" fontId="4" fillId="2" borderId="13" xfId="1" applyNumberFormat="1" applyFont="1" applyFill="1" applyBorder="1" applyAlignment="1">
      <alignment vertical="center"/>
    </xf>
    <xf numFmtId="166" fontId="3" fillId="2" borderId="13" xfId="1" applyNumberFormat="1" applyFont="1" applyFill="1" applyBorder="1" applyAlignment="1">
      <alignment vertical="center"/>
    </xf>
    <xf numFmtId="4" fontId="3" fillId="2" borderId="13" xfId="1" applyNumberFormat="1" applyFont="1" applyFill="1" applyBorder="1" applyAlignment="1">
      <alignment vertical="center"/>
    </xf>
    <xf numFmtId="166" fontId="3" fillId="2" borderId="14" xfId="1" applyNumberFormat="1" applyFont="1" applyFill="1" applyBorder="1" applyAlignment="1">
      <alignment vertical="center"/>
    </xf>
    <xf numFmtId="166" fontId="3" fillId="2" borderId="13" xfId="1" quotePrefix="1" applyNumberFormat="1" applyFont="1" applyFill="1" applyBorder="1" applyAlignment="1">
      <alignment vertical="center"/>
    </xf>
    <xf numFmtId="164" fontId="6" fillId="2" borderId="11" xfId="7" applyNumberFormat="1" applyFont="1" applyFill="1" applyBorder="1" applyAlignment="1">
      <alignment vertical="center"/>
    </xf>
    <xf numFmtId="4" fontId="6" fillId="2" borderId="11" xfId="7" applyNumberFormat="1" applyFont="1" applyFill="1" applyBorder="1" applyAlignment="1">
      <alignment horizontal="right" vertical="center"/>
    </xf>
    <xf numFmtId="164" fontId="4" fillId="2" borderId="0" xfId="7" applyNumberFormat="1" applyFont="1" applyFill="1" applyBorder="1" applyAlignment="1">
      <alignment vertical="center" wrapText="1"/>
    </xf>
    <xf numFmtId="0" fontId="3" fillId="2" borderId="7" xfId="7" applyFont="1" applyFill="1" applyBorder="1"/>
    <xf numFmtId="0" fontId="3" fillId="2" borderId="6" xfId="7" applyFont="1" applyFill="1" applyBorder="1"/>
    <xf numFmtId="0" fontId="4" fillId="2" borderId="18" xfId="7" applyFont="1" applyFill="1" applyBorder="1"/>
    <xf numFmtId="3" fontId="4" fillId="2" borderId="20" xfId="4" applyNumberFormat="1" applyFont="1" applyFill="1" applyBorder="1" applyAlignment="1">
      <alignment horizontal="left" vertical="center" wrapText="1"/>
    </xf>
    <xf numFmtId="166" fontId="4" fillId="2" borderId="8" xfId="1" applyNumberFormat="1" applyFont="1" applyFill="1" applyBorder="1" applyAlignment="1">
      <alignment vertical="center"/>
    </xf>
    <xf numFmtId="166" fontId="4" fillId="2" borderId="8" xfId="1" quotePrefix="1" applyNumberFormat="1" applyFont="1" applyFill="1" applyBorder="1" applyAlignment="1">
      <alignment vertical="center"/>
    </xf>
    <xf numFmtId="4" fontId="3" fillId="2" borderId="8" xfId="1" applyNumberFormat="1" applyFont="1" applyFill="1" applyBorder="1" applyAlignment="1">
      <alignment vertical="center"/>
    </xf>
    <xf numFmtId="0" fontId="7" fillId="2" borderId="0" xfId="7" applyFont="1" applyFill="1" applyAlignment="1">
      <alignment horizontal="right" vertical="center" wrapText="1"/>
    </xf>
    <xf numFmtId="164" fontId="7" fillId="2" borderId="7" xfId="7" applyNumberFormat="1" applyFont="1" applyFill="1" applyBorder="1" applyAlignment="1">
      <alignment horizontal="right" vertical="center"/>
    </xf>
    <xf numFmtId="164" fontId="7" fillId="2" borderId="6" xfId="7" applyNumberFormat="1" applyFont="1" applyFill="1" applyBorder="1" applyAlignment="1">
      <alignment horizontal="right" vertical="center"/>
    </xf>
    <xf numFmtId="164" fontId="7" fillId="2" borderId="0" xfId="7" applyNumberFormat="1" applyFont="1" applyFill="1" applyBorder="1" applyAlignment="1">
      <alignment horizontal="right" vertical="center" wrapText="1"/>
    </xf>
    <xf numFmtId="3" fontId="6" fillId="2" borderId="13" xfId="7" quotePrefix="1" applyNumberFormat="1" applyFont="1" applyFill="1" applyBorder="1" applyAlignment="1">
      <alignment horizontal="right" vertical="center"/>
    </xf>
    <xf numFmtId="3" fontId="7" fillId="2" borderId="11" xfId="7" applyNumberFormat="1" applyFont="1" applyFill="1" applyBorder="1" applyAlignment="1">
      <alignment horizontal="center" vertical="center" wrapText="1"/>
    </xf>
    <xf numFmtId="3" fontId="14" fillId="2" borderId="21" xfId="7" applyNumberFormat="1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 wrapText="1"/>
    </xf>
    <xf numFmtId="164" fontId="9" fillId="2" borderId="7" xfId="7" applyNumberFormat="1" applyFont="1" applyFill="1" applyBorder="1" applyAlignment="1">
      <alignment horizontal="center" vertical="center"/>
    </xf>
    <xf numFmtId="164" fontId="9" fillId="2" borderId="6" xfId="7" applyNumberFormat="1" applyFont="1" applyFill="1" applyBorder="1" applyAlignment="1">
      <alignment horizontal="center" vertical="center"/>
    </xf>
    <xf numFmtId="3" fontId="5" fillId="2" borderId="8" xfId="7" applyNumberFormat="1" applyFont="1" applyFill="1" applyBorder="1" applyAlignment="1">
      <alignment horizontal="center" vertical="center"/>
    </xf>
    <xf numFmtId="3" fontId="5" fillId="2" borderId="11" xfId="7" applyNumberFormat="1" applyFont="1" applyFill="1" applyBorder="1" applyAlignment="1">
      <alignment horizontal="center" vertical="center"/>
    </xf>
    <xf numFmtId="164" fontId="9" fillId="2" borderId="13" xfId="7" applyNumberFormat="1" applyFont="1" applyFill="1" applyBorder="1" applyAlignment="1">
      <alignment horizontal="center" vertical="center"/>
    </xf>
    <xf numFmtId="166" fontId="5" fillId="2" borderId="13" xfId="1" applyNumberFormat="1" applyFont="1" applyFill="1" applyBorder="1" applyAlignment="1">
      <alignment horizontal="center" vertical="center"/>
    </xf>
    <xf numFmtId="164" fontId="6" fillId="2" borderId="11" xfId="7" applyNumberFormat="1" applyFont="1" applyFill="1" applyBorder="1" applyAlignment="1">
      <alignment horizontal="center" vertical="center"/>
    </xf>
    <xf numFmtId="164" fontId="7" fillId="2" borderId="11" xfId="7" applyNumberFormat="1" applyFont="1" applyFill="1" applyBorder="1" applyAlignment="1">
      <alignment horizontal="center" vertical="center"/>
    </xf>
    <xf numFmtId="0" fontId="5" fillId="2" borderId="0" xfId="7" applyFont="1" applyFill="1" applyAlignment="1">
      <alignment horizontal="center"/>
    </xf>
    <xf numFmtId="3" fontId="7" fillId="2" borderId="0" xfId="7" applyNumberFormat="1" applyFont="1" applyFill="1" applyAlignment="1">
      <alignment vertical="center"/>
    </xf>
    <xf numFmtId="0" fontId="4" fillId="2" borderId="11" xfId="7" applyFont="1" applyFill="1" applyBorder="1"/>
    <xf numFmtId="0" fontId="4" fillId="2" borderId="13" xfId="3" applyFont="1" applyFill="1" applyBorder="1" applyAlignment="1">
      <alignment horizontal="left" vertical="center" wrapText="1"/>
    </xf>
    <xf numFmtId="3" fontId="3" fillId="2" borderId="8" xfId="7" quotePrefix="1" applyNumberFormat="1" applyFont="1" applyFill="1" applyBorder="1" applyAlignment="1">
      <alignment horizontal="right"/>
    </xf>
    <xf numFmtId="4" fontId="3" fillId="2" borderId="8" xfId="7" applyNumberFormat="1" applyFont="1" applyFill="1" applyBorder="1" applyAlignment="1"/>
    <xf numFmtId="0" fontId="7" fillId="2" borderId="0" xfId="7" applyFont="1" applyFill="1" applyBorder="1" applyAlignment="1">
      <alignment horizontal="center" vertical="center"/>
    </xf>
    <xf numFmtId="3" fontId="7" fillId="2" borderId="18" xfId="7" applyNumberFormat="1" applyFont="1" applyFill="1" applyBorder="1" applyAlignment="1">
      <alignment horizontal="center" vertical="center" wrapText="1"/>
    </xf>
    <xf numFmtId="165" fontId="6" fillId="2" borderId="1" xfId="7" applyNumberFormat="1" applyFont="1" applyFill="1" applyBorder="1" applyAlignment="1">
      <alignment horizontal="right" vertical="center"/>
    </xf>
    <xf numFmtId="165" fontId="7" fillId="2" borderId="0" xfId="7" applyNumberFormat="1" applyFont="1" applyFill="1" applyAlignment="1">
      <alignment vertical="center"/>
    </xf>
    <xf numFmtId="0" fontId="4" fillId="2" borderId="0" xfId="7" applyFont="1" applyFill="1" applyAlignment="1">
      <alignment horizontal="center" vertical="center" wrapText="1"/>
    </xf>
    <xf numFmtId="0" fontId="3" fillId="2" borderId="7" xfId="7" applyFont="1" applyFill="1" applyBorder="1" applyAlignment="1">
      <alignment horizontal="center" vertical="center" wrapText="1"/>
    </xf>
    <xf numFmtId="0" fontId="3" fillId="2" borderId="8" xfId="7" applyFont="1" applyFill="1" applyBorder="1" applyAlignment="1">
      <alignment horizontal="center" vertical="center" wrapText="1"/>
    </xf>
    <xf numFmtId="0" fontId="4" fillId="2" borderId="0" xfId="7" quotePrefix="1" applyFont="1" applyFill="1" applyAlignment="1">
      <alignment horizontal="left" vertical="center" wrapText="1"/>
    </xf>
    <xf numFmtId="0" fontId="4" fillId="2" borderId="13" xfId="7" applyFont="1" applyFill="1" applyBorder="1" applyAlignment="1">
      <alignment vertical="center" wrapText="1"/>
    </xf>
    <xf numFmtId="0" fontId="11" fillId="2" borderId="0" xfId="7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3" fillId="2" borderId="0" xfId="7" applyFont="1" applyFill="1" applyBorder="1" applyAlignment="1">
      <alignment horizontal="center"/>
    </xf>
    <xf numFmtId="164" fontId="4" fillId="2" borderId="7" xfId="7" applyNumberFormat="1" applyFont="1" applyFill="1" applyBorder="1" applyAlignment="1">
      <alignment horizontal="center" vertical="center" wrapText="1"/>
    </xf>
    <xf numFmtId="164" fontId="4" fillId="2" borderId="6" xfId="7" applyNumberFormat="1" applyFont="1" applyFill="1" applyBorder="1" applyAlignment="1">
      <alignment horizontal="center" vertical="center" wrapText="1"/>
    </xf>
    <xf numFmtId="0" fontId="3" fillId="2" borderId="0" xfId="7" applyFont="1" applyFill="1" applyAlignment="1">
      <alignment horizont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164" fontId="4" fillId="2" borderId="5" xfId="7" applyNumberFormat="1" applyFont="1" applyFill="1" applyBorder="1"/>
    <xf numFmtId="49" fontId="4" fillId="2" borderId="16" xfId="4" applyNumberFormat="1" applyFont="1" applyFill="1" applyBorder="1" applyAlignment="1">
      <alignment horizontal="left" vertical="center"/>
    </xf>
    <xf numFmtId="3" fontId="4" fillId="2" borderId="13" xfId="7" applyNumberFormat="1" applyFont="1" applyFill="1" applyBorder="1"/>
    <xf numFmtId="164" fontId="4" fillId="2" borderId="13" xfId="2" applyFont="1" applyFill="1" applyBorder="1" applyAlignment="1">
      <alignment horizontal="right"/>
    </xf>
    <xf numFmtId="0" fontId="4" fillId="2" borderId="13" xfId="7" applyFont="1" applyFill="1" applyBorder="1" applyAlignment="1">
      <alignment horizontal="justify" vertical="justify"/>
    </xf>
    <xf numFmtId="3" fontId="4" fillId="2" borderId="14" xfId="7" applyNumberFormat="1" applyFont="1" applyFill="1" applyBorder="1"/>
    <xf numFmtId="0" fontId="4" fillId="2" borderId="13" xfId="4" applyFont="1" applyFill="1" applyBorder="1" applyAlignment="1">
      <alignment vertical="center" wrapText="1"/>
    </xf>
    <xf numFmtId="0" fontId="3" fillId="2" borderId="13" xfId="7" quotePrefix="1" applyFont="1" applyFill="1" applyBorder="1" applyAlignment="1">
      <alignment horizontal="right"/>
    </xf>
    <xf numFmtId="0" fontId="3" fillId="2" borderId="13" xfId="7" applyFont="1" applyFill="1" applyBorder="1" applyAlignment="1">
      <alignment horizontal="right"/>
    </xf>
    <xf numFmtId="0" fontId="4" fillId="2" borderId="13" xfId="7" applyFont="1" applyFill="1" applyBorder="1" applyAlignment="1">
      <alignment horizontal="right"/>
    </xf>
    <xf numFmtId="0" fontId="3" fillId="2" borderId="16" xfId="7" applyFont="1" applyFill="1" applyBorder="1" applyAlignment="1">
      <alignment horizontal="right"/>
    </xf>
    <xf numFmtId="164" fontId="4" fillId="2" borderId="20" xfId="7" applyNumberFormat="1" applyFont="1" applyFill="1" applyBorder="1"/>
    <xf numFmtId="0" fontId="3" fillId="2" borderId="19" xfId="7" applyFont="1" applyFill="1" applyBorder="1"/>
    <xf numFmtId="3" fontId="4" fillId="2" borderId="13" xfId="7" applyNumberFormat="1" applyFont="1" applyFill="1" applyBorder="1" applyAlignment="1">
      <alignment horizontal="center" vertical="center"/>
    </xf>
    <xf numFmtId="3" fontId="4" fillId="2" borderId="14" xfId="7" applyNumberFormat="1" applyFont="1" applyFill="1" applyBorder="1" applyAlignment="1">
      <alignment horizontal="center" vertical="center"/>
    </xf>
    <xf numFmtId="3" fontId="4" fillId="2" borderId="14" xfId="7" applyNumberFormat="1" applyFont="1" applyFill="1" applyBorder="1" applyAlignment="1">
      <alignment vertical="center"/>
    </xf>
    <xf numFmtId="3" fontId="4" fillId="2" borderId="13" xfId="7" applyNumberFormat="1" applyFont="1" applyFill="1" applyBorder="1" applyAlignment="1">
      <alignment vertical="center"/>
    </xf>
    <xf numFmtId="164" fontId="4" fillId="2" borderId="13" xfId="2" applyFont="1" applyFill="1" applyBorder="1" applyAlignment="1">
      <alignment horizontal="right" vertical="center"/>
    </xf>
    <xf numFmtId="164" fontId="4" fillId="2" borderId="13" xfId="2" applyFont="1" applyFill="1" applyBorder="1" applyAlignment="1">
      <alignment vertical="center"/>
    </xf>
    <xf numFmtId="3" fontId="3" fillId="2" borderId="14" xfId="7" quotePrefix="1" applyNumberFormat="1" applyFont="1" applyFill="1" applyBorder="1" applyAlignment="1">
      <alignment horizontal="center" vertical="center"/>
    </xf>
    <xf numFmtId="167" fontId="4" fillId="2" borderId="13" xfId="7" applyNumberFormat="1" applyFont="1" applyFill="1" applyBorder="1" applyAlignment="1">
      <alignment vertical="center"/>
    </xf>
    <xf numFmtId="164" fontId="3" fillId="2" borderId="13" xfId="2" applyFont="1" applyFill="1" applyBorder="1" applyAlignment="1">
      <alignment horizontal="right"/>
    </xf>
    <xf numFmtId="164" fontId="3" fillId="2" borderId="13" xfId="2" quotePrefix="1" applyFont="1" applyFill="1" applyBorder="1" applyAlignment="1"/>
    <xf numFmtId="0" fontId="3" fillId="2" borderId="13" xfId="7" quotePrefix="1" applyFont="1" applyFill="1" applyBorder="1" applyAlignment="1">
      <alignment horizontal="right" vertical="center"/>
    </xf>
    <xf numFmtId="164" fontId="4" fillId="2" borderId="11" xfId="2" applyFont="1" applyFill="1" applyBorder="1" applyAlignment="1">
      <alignment horizontal="right" vertical="center"/>
    </xf>
    <xf numFmtId="164" fontId="3" fillId="2" borderId="13" xfId="2" applyFont="1" applyFill="1" applyBorder="1" applyAlignment="1">
      <alignment horizontal="right" vertical="center"/>
    </xf>
    <xf numFmtId="164" fontId="3" fillId="2" borderId="18" xfId="2" applyFont="1" applyFill="1" applyBorder="1" applyAlignment="1">
      <alignment horizontal="right" vertical="center"/>
    </xf>
    <xf numFmtId="164" fontId="3" fillId="2" borderId="11" xfId="2" applyFont="1" applyFill="1" applyBorder="1" applyAlignment="1">
      <alignment horizontal="right" vertical="center"/>
    </xf>
    <xf numFmtId="164" fontId="4" fillId="2" borderId="14" xfId="2" applyFont="1" applyFill="1" applyBorder="1" applyAlignment="1">
      <alignment horizontal="right" vertical="center"/>
    </xf>
    <xf numFmtId="164" fontId="3" fillId="2" borderId="14" xfId="2" applyFont="1" applyFill="1" applyBorder="1" applyAlignment="1">
      <alignment horizontal="right"/>
    </xf>
    <xf numFmtId="164" fontId="4" fillId="2" borderId="14" xfId="2" applyFont="1" applyFill="1" applyBorder="1" applyAlignment="1">
      <alignment horizontal="right"/>
    </xf>
    <xf numFmtId="164" fontId="4" fillId="2" borderId="11" xfId="2" applyFont="1" applyFill="1" applyBorder="1" applyAlignment="1">
      <alignment horizontal="right"/>
    </xf>
    <xf numFmtId="164" fontId="3" fillId="2" borderId="8" xfId="2" applyFont="1" applyFill="1" applyBorder="1" applyAlignment="1">
      <alignment horizontal="right" vertical="center"/>
    </xf>
    <xf numFmtId="164" fontId="3" fillId="2" borderId="13" xfId="2" quotePrefix="1" applyFont="1" applyFill="1" applyBorder="1" applyAlignment="1">
      <alignment horizontal="right" vertical="center"/>
    </xf>
    <xf numFmtId="164" fontId="4" fillId="2" borderId="8" xfId="2" applyFont="1" applyFill="1" applyBorder="1" applyAlignment="1">
      <alignment horizontal="right" vertical="center"/>
    </xf>
    <xf numFmtId="164" fontId="3" fillId="2" borderId="18" xfId="2" quotePrefix="1" applyFont="1" applyFill="1" applyBorder="1" applyAlignment="1"/>
    <xf numFmtId="164" fontId="4" fillId="2" borderId="13" xfId="2" quotePrefix="1" applyFont="1" applyFill="1" applyBorder="1" applyAlignment="1"/>
    <xf numFmtId="164" fontId="4" fillId="2" borderId="11" xfId="2" quotePrefix="1" applyFont="1" applyFill="1" applyBorder="1" applyAlignment="1"/>
    <xf numFmtId="164" fontId="3" fillId="2" borderId="8" xfId="2" quotePrefix="1" applyFont="1" applyFill="1" applyBorder="1" applyAlignment="1"/>
    <xf numFmtId="164" fontId="3" fillId="2" borderId="13" xfId="2" applyFont="1" applyFill="1" applyBorder="1" applyAlignment="1">
      <alignment vertical="center"/>
    </xf>
    <xf numFmtId="164" fontId="4" fillId="2" borderId="8" xfId="2" applyFont="1" applyFill="1" applyBorder="1" applyAlignment="1">
      <alignment vertical="center"/>
    </xf>
    <xf numFmtId="164" fontId="4" fillId="2" borderId="13" xfId="2" applyFont="1" applyFill="1" applyBorder="1" applyAlignment="1"/>
    <xf numFmtId="164" fontId="3" fillId="2" borderId="18" xfId="2" applyFont="1" applyFill="1" applyBorder="1" applyAlignment="1"/>
    <xf numFmtId="164" fontId="4" fillId="2" borderId="11" xfId="2" applyFont="1" applyFill="1" applyBorder="1" applyAlignment="1"/>
    <xf numFmtId="164" fontId="3" fillId="2" borderId="13" xfId="2" applyFont="1" applyFill="1" applyBorder="1" applyAlignment="1"/>
    <xf numFmtId="164" fontId="3" fillId="2" borderId="4" xfId="2" applyFont="1" applyFill="1" applyBorder="1" applyAlignment="1"/>
    <xf numFmtId="164" fontId="3" fillId="2" borderId="17" xfId="2" applyFont="1" applyFill="1" applyBorder="1" applyAlignment="1"/>
    <xf numFmtId="164" fontId="3" fillId="2" borderId="8" xfId="2" applyFont="1" applyFill="1" applyBorder="1" applyAlignment="1"/>
    <xf numFmtId="168" fontId="4" fillId="2" borderId="13" xfId="2" quotePrefix="1" applyNumberFormat="1" applyFont="1" applyFill="1" applyBorder="1" applyAlignment="1">
      <alignment horizontal="right" vertical="center"/>
    </xf>
    <xf numFmtId="168" fontId="4" fillId="2" borderId="13" xfId="2" quotePrefix="1" applyNumberFormat="1" applyFont="1" applyFill="1" applyBorder="1" applyAlignment="1">
      <alignment horizontal="center"/>
    </xf>
    <xf numFmtId="168" fontId="4" fillId="2" borderId="14" xfId="2" quotePrefix="1" applyNumberFormat="1" applyFont="1" applyFill="1" applyBorder="1" applyAlignment="1">
      <alignment horizontal="center"/>
    </xf>
    <xf numFmtId="168" fontId="4" fillId="2" borderId="14" xfId="2" applyNumberFormat="1" applyFont="1" applyFill="1" applyBorder="1" applyAlignment="1">
      <alignment horizontal="center" vertical="center"/>
    </xf>
    <xf numFmtId="168" fontId="4" fillId="2" borderId="13" xfId="2" applyNumberFormat="1" applyFont="1" applyFill="1" applyBorder="1" applyAlignment="1"/>
    <xf numFmtId="168" fontId="3" fillId="2" borderId="18" xfId="2" applyNumberFormat="1" applyFont="1" applyFill="1" applyBorder="1" applyAlignment="1"/>
    <xf numFmtId="168" fontId="4" fillId="2" borderId="11" xfId="2" quotePrefix="1" applyNumberFormat="1" applyFont="1" applyFill="1" applyBorder="1" applyAlignment="1"/>
    <xf numFmtId="168" fontId="4" fillId="2" borderId="11" xfId="2" applyNumberFormat="1" applyFont="1" applyFill="1" applyBorder="1" applyAlignment="1"/>
    <xf numFmtId="168" fontId="4" fillId="2" borderId="13" xfId="2" quotePrefix="1" applyNumberFormat="1" applyFont="1" applyFill="1" applyBorder="1" applyAlignment="1">
      <alignment vertical="center"/>
    </xf>
    <xf numFmtId="168" fontId="3" fillId="2" borderId="13" xfId="2" quotePrefix="1" applyNumberFormat="1" applyFont="1" applyFill="1" applyBorder="1" applyAlignment="1"/>
    <xf numFmtId="168" fontId="4" fillId="2" borderId="13" xfId="2" applyNumberFormat="1" applyFont="1" applyFill="1" applyBorder="1" applyAlignment="1">
      <alignment horizontal="right" vertical="center"/>
    </xf>
    <xf numFmtId="168" fontId="4" fillId="2" borderId="14" xfId="2" applyNumberFormat="1" applyFont="1" applyFill="1" applyBorder="1" applyAlignment="1"/>
    <xf numFmtId="168" fontId="3" fillId="2" borderId="18" xfId="2" quotePrefix="1" applyNumberFormat="1" applyFont="1" applyFill="1" applyBorder="1" applyAlignment="1"/>
    <xf numFmtId="168" fontId="4" fillId="2" borderId="13" xfId="2" quotePrefix="1" applyNumberFormat="1" applyFont="1" applyFill="1" applyBorder="1" applyAlignment="1"/>
    <xf numFmtId="168" fontId="3" fillId="2" borderId="14" xfId="2" quotePrefix="1" applyNumberFormat="1" applyFont="1" applyFill="1" applyBorder="1" applyAlignment="1"/>
    <xf numFmtId="168" fontId="3" fillId="2" borderId="19" xfId="2" applyNumberFormat="1" applyFont="1" applyFill="1" applyBorder="1" applyAlignment="1"/>
    <xf numFmtId="168" fontId="3" fillId="2" borderId="13" xfId="2" applyNumberFormat="1" applyFont="1" applyFill="1" applyBorder="1" applyAlignment="1"/>
    <xf numFmtId="168" fontId="3" fillId="2" borderId="19" xfId="2" quotePrefix="1" applyNumberFormat="1" applyFont="1" applyFill="1" applyBorder="1" applyAlignment="1"/>
    <xf numFmtId="168" fontId="4" fillId="2" borderId="13" xfId="2" applyNumberFormat="1" applyFont="1" applyFill="1" applyBorder="1" applyAlignment="1">
      <alignment vertical="center"/>
    </xf>
    <xf numFmtId="168" fontId="4" fillId="2" borderId="13" xfId="2" quotePrefix="1" applyNumberFormat="1" applyFont="1" applyFill="1" applyBorder="1" applyAlignment="1">
      <alignment horizontal="center" vertical="center"/>
    </xf>
    <xf numFmtId="168" fontId="4" fillId="2" borderId="12" xfId="2" quotePrefix="1" applyNumberFormat="1" applyFont="1" applyFill="1" applyBorder="1" applyAlignment="1"/>
    <xf numFmtId="168" fontId="3" fillId="2" borderId="8" xfId="2" quotePrefix="1" applyNumberFormat="1" applyFont="1" applyFill="1" applyBorder="1" applyAlignment="1"/>
    <xf numFmtId="168" fontId="3" fillId="2" borderId="8" xfId="2" applyNumberFormat="1" applyFont="1" applyFill="1" applyBorder="1" applyAlignment="1"/>
    <xf numFmtId="168" fontId="3" fillId="2" borderId="13" xfId="2" applyNumberFormat="1" applyFont="1" applyFill="1" applyBorder="1" applyAlignment="1">
      <alignment vertical="center"/>
    </xf>
    <xf numFmtId="168" fontId="4" fillId="2" borderId="14" xfId="2" quotePrefix="1" applyNumberFormat="1" applyFont="1" applyFill="1" applyBorder="1" applyAlignment="1"/>
    <xf numFmtId="0" fontId="4" fillId="3" borderId="11" xfId="7" quotePrefix="1" applyFont="1" applyFill="1" applyBorder="1" applyAlignment="1">
      <alignment horizontal="left" vertical="center"/>
    </xf>
    <xf numFmtId="0" fontId="4" fillId="3" borderId="11" xfId="7" applyFont="1" applyFill="1" applyBorder="1" applyAlignment="1">
      <alignment horizontal="left" vertical="center" wrapText="1"/>
    </xf>
    <xf numFmtId="164" fontId="4" fillId="3" borderId="11" xfId="2" applyFont="1" applyFill="1" applyBorder="1" applyAlignment="1">
      <alignment horizontal="right" vertical="center"/>
    </xf>
    <xf numFmtId="0" fontId="4" fillId="3" borderId="11" xfId="7" applyFont="1" applyFill="1" applyBorder="1" applyAlignment="1">
      <alignment horizontal="center" vertical="center"/>
    </xf>
    <xf numFmtId="165" fontId="4" fillId="3" borderId="11" xfId="7" applyNumberFormat="1" applyFont="1" applyFill="1" applyBorder="1" applyAlignment="1">
      <alignment horizontal="center" vertical="center"/>
    </xf>
    <xf numFmtId="0" fontId="4" fillId="3" borderId="13" xfId="7" quotePrefix="1" applyFont="1" applyFill="1" applyBorder="1" applyAlignment="1">
      <alignment horizontal="left" vertical="center"/>
    </xf>
    <xf numFmtId="0" fontId="4" fillId="3" borderId="18" xfId="7" applyFont="1" applyFill="1" applyBorder="1" applyAlignment="1">
      <alignment horizontal="justify" vertical="justify" wrapText="1"/>
    </xf>
    <xf numFmtId="164" fontId="4" fillId="3" borderId="13" xfId="2" applyFont="1" applyFill="1" applyBorder="1" applyAlignment="1">
      <alignment horizontal="right" vertical="center"/>
    </xf>
    <xf numFmtId="164" fontId="4" fillId="3" borderId="13" xfId="2" applyFont="1" applyFill="1" applyBorder="1" applyAlignment="1">
      <alignment vertical="center"/>
    </xf>
    <xf numFmtId="168" fontId="4" fillId="3" borderId="13" xfId="2" quotePrefix="1" applyNumberFormat="1" applyFont="1" applyFill="1" applyBorder="1" applyAlignment="1">
      <alignment vertical="center"/>
    </xf>
    <xf numFmtId="0" fontId="4" fillId="3" borderId="13" xfId="7" quotePrefix="1" applyFont="1" applyFill="1" applyBorder="1" applyAlignment="1">
      <alignment horizontal="left"/>
    </xf>
    <xf numFmtId="0" fontId="4" fillId="3" borderId="13" xfId="7" applyFont="1" applyFill="1" applyBorder="1" applyAlignment="1">
      <alignment wrapText="1"/>
    </xf>
    <xf numFmtId="164" fontId="4" fillId="3" borderId="13" xfId="2" applyFont="1" applyFill="1" applyBorder="1" applyAlignment="1">
      <alignment horizontal="right"/>
    </xf>
    <xf numFmtId="164" fontId="4" fillId="3" borderId="14" xfId="7" applyNumberFormat="1" applyFont="1" applyFill="1" applyBorder="1"/>
    <xf numFmtId="164" fontId="4" fillId="3" borderId="13" xfId="7" applyNumberFormat="1" applyFont="1" applyFill="1" applyBorder="1"/>
    <xf numFmtId="168" fontId="4" fillId="3" borderId="14" xfId="2" applyNumberFormat="1" applyFont="1" applyFill="1" applyBorder="1" applyAlignment="1"/>
    <xf numFmtId="49" fontId="4" fillId="3" borderId="13" xfId="4" applyNumberFormat="1" applyFont="1" applyFill="1" applyBorder="1" applyAlignment="1">
      <alignment horizontal="justify" vertical="justify"/>
    </xf>
    <xf numFmtId="168" fontId="4" fillId="3" borderId="13" xfId="2" quotePrefix="1" applyNumberFormat="1" applyFont="1" applyFill="1" applyBorder="1" applyAlignment="1"/>
    <xf numFmtId="0" fontId="3" fillId="3" borderId="13" xfId="7" quotePrefix="1" applyFont="1" applyFill="1" applyBorder="1" applyAlignment="1">
      <alignment horizontal="left" vertical="center"/>
    </xf>
    <xf numFmtId="164" fontId="4" fillId="3" borderId="14" xfId="7" applyNumberFormat="1" applyFont="1" applyFill="1" applyBorder="1" applyAlignment="1">
      <alignment vertical="center"/>
    </xf>
    <xf numFmtId="164" fontId="4" fillId="3" borderId="13" xfId="7" applyNumberFormat="1" applyFont="1" applyFill="1" applyBorder="1" applyAlignment="1">
      <alignment vertical="center"/>
    </xf>
    <xf numFmtId="168" fontId="4" fillId="3" borderId="14" xfId="2" applyNumberFormat="1" applyFont="1" applyFill="1" applyBorder="1" applyAlignment="1">
      <alignment vertical="center"/>
    </xf>
    <xf numFmtId="0" fontId="4" fillId="2" borderId="11" xfId="7" applyFont="1" applyFill="1" applyBorder="1" applyAlignment="1">
      <alignment horizontal="right"/>
    </xf>
    <xf numFmtId="0" fontId="3" fillId="2" borderId="11" xfId="4" applyFont="1" applyFill="1" applyBorder="1" applyAlignment="1">
      <alignment horizontal="left" vertical="center" wrapText="1"/>
    </xf>
    <xf numFmtId="0" fontId="3" fillId="2" borderId="20" xfId="4" applyFont="1" applyFill="1" applyBorder="1" applyAlignment="1">
      <alignment horizontal="left" vertical="center" wrapText="1"/>
    </xf>
    <xf numFmtId="164" fontId="3" fillId="2" borderId="5" xfId="7" applyNumberFormat="1" applyFont="1" applyFill="1" applyBorder="1"/>
    <xf numFmtId="164" fontId="3" fillId="2" borderId="5" xfId="7" quotePrefix="1" applyNumberFormat="1" applyFont="1" applyFill="1" applyBorder="1"/>
    <xf numFmtId="164" fontId="3" fillId="2" borderId="8" xfId="7" quotePrefix="1" applyNumberFormat="1" applyFont="1" applyFill="1" applyBorder="1"/>
    <xf numFmtId="164" fontId="3" fillId="2" borderId="0" xfId="7" applyNumberFormat="1" applyFont="1" applyFill="1" applyAlignment="1">
      <alignment horizontal="right"/>
    </xf>
    <xf numFmtId="168" fontId="3" fillId="2" borderId="13" xfId="2" quotePrefix="1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7" applyFont="1" applyFill="1" applyBorder="1"/>
    <xf numFmtId="164" fontId="3" fillId="2" borderId="1" xfId="2" applyFont="1" applyFill="1" applyBorder="1"/>
    <xf numFmtId="164" fontId="4" fillId="3" borderId="1" xfId="2" applyFont="1" applyFill="1" applyBorder="1" applyAlignment="1">
      <alignment horizontal="right" vertical="center"/>
    </xf>
    <xf numFmtId="164" fontId="3" fillId="2" borderId="1" xfId="2" applyFont="1" applyFill="1" applyBorder="1" applyAlignment="1">
      <alignment horizontal="right" vertical="center"/>
    </xf>
    <xf numFmtId="164" fontId="4" fillId="2" borderId="1" xfId="2" applyFont="1" applyFill="1" applyBorder="1" applyAlignment="1">
      <alignment horizontal="right"/>
    </xf>
    <xf numFmtId="164" fontId="4" fillId="2" borderId="1" xfId="2" applyFont="1" applyFill="1" applyBorder="1" applyAlignment="1">
      <alignment horizontal="right" vertical="center"/>
    </xf>
    <xf numFmtId="164" fontId="3" fillId="2" borderId="1" xfId="2" quotePrefix="1" applyFont="1" applyFill="1" applyBorder="1" applyAlignment="1"/>
    <xf numFmtId="164" fontId="4" fillId="2" borderId="1" xfId="2" quotePrefix="1" applyFont="1" applyFill="1" applyBorder="1" applyAlignment="1"/>
    <xf numFmtId="164" fontId="3" fillId="2" borderId="1" xfId="2" applyFont="1" applyFill="1" applyBorder="1" applyAlignment="1">
      <alignment horizontal="right"/>
    </xf>
    <xf numFmtId="164" fontId="4" fillId="2" borderId="1" xfId="2" applyFont="1" applyFill="1" applyBorder="1" applyAlignment="1">
      <alignment vertical="center"/>
    </xf>
    <xf numFmtId="164" fontId="4" fillId="3" borderId="1" xfId="2" applyFont="1" applyFill="1" applyBorder="1" applyAlignment="1">
      <alignment horizontal="right"/>
    </xf>
    <xf numFmtId="164" fontId="3" fillId="2" borderId="1" xfId="2" applyFont="1" applyFill="1" applyBorder="1" applyAlignment="1">
      <alignment vertical="center"/>
    </xf>
    <xf numFmtId="164" fontId="4" fillId="2" borderId="0" xfId="7" applyNumberFormat="1" applyFont="1" applyFill="1" applyBorder="1"/>
    <xf numFmtId="164" fontId="3" fillId="2" borderId="0" xfId="7" applyNumberFormat="1" applyFont="1" applyFill="1" applyBorder="1"/>
    <xf numFmtId="168" fontId="4" fillId="3" borderId="11" xfId="2" applyNumberFormat="1" applyFont="1" applyFill="1" applyBorder="1" applyAlignment="1">
      <alignment horizontal="center" vertical="center"/>
    </xf>
    <xf numFmtId="168" fontId="3" fillId="2" borderId="13" xfId="2" applyNumberFormat="1" applyFont="1" applyFill="1" applyBorder="1" applyAlignment="1">
      <alignment horizontal="center" vertical="center"/>
    </xf>
    <xf numFmtId="168" fontId="3" fillId="2" borderId="8" xfId="2" applyNumberFormat="1" applyFont="1" applyFill="1" applyBorder="1" applyAlignment="1">
      <alignment vertical="center"/>
    </xf>
    <xf numFmtId="168" fontId="4" fillId="2" borderId="7" xfId="2" applyNumberFormat="1" applyFont="1" applyFill="1" applyBorder="1" applyAlignment="1">
      <alignment horizontal="right" vertical="center" wrapText="1"/>
    </xf>
    <xf numFmtId="168" fontId="4" fillId="2" borderId="6" xfId="2" applyNumberFormat="1" applyFont="1" applyFill="1" applyBorder="1" applyAlignment="1">
      <alignment horizontal="right" vertical="center" wrapText="1"/>
    </xf>
    <xf numFmtId="0" fontId="4" fillId="2" borderId="0" xfId="7" quotePrefix="1" applyFont="1" applyFill="1" applyAlignment="1">
      <alignment horizontal="left" vertical="center" wrapText="1"/>
    </xf>
    <xf numFmtId="0" fontId="3" fillId="0" borderId="0" xfId="0" applyFont="1"/>
    <xf numFmtId="3" fontId="3" fillId="2" borderId="7" xfId="7" applyNumberFormat="1" applyFont="1" applyFill="1" applyBorder="1" applyAlignment="1">
      <alignment horizontal="center" vertical="center" wrapText="1"/>
    </xf>
    <xf numFmtId="0" fontId="3" fillId="2" borderId="8" xfId="7" applyFont="1" applyFill="1" applyBorder="1" applyAlignment="1">
      <alignment horizontal="center" vertical="center" wrapText="1"/>
    </xf>
    <xf numFmtId="0" fontId="3" fillId="2" borderId="7" xfId="7" applyFont="1" applyFill="1" applyBorder="1" applyAlignment="1">
      <alignment horizontal="center" vertical="center" wrapText="1"/>
    </xf>
    <xf numFmtId="0" fontId="3" fillId="2" borderId="6" xfId="7" applyFont="1" applyFill="1" applyBorder="1" applyAlignment="1">
      <alignment horizontal="center" vertical="center" wrapText="1"/>
    </xf>
    <xf numFmtId="0" fontId="3" fillId="2" borderId="2" xfId="7" applyFont="1" applyFill="1" applyBorder="1" applyAlignment="1">
      <alignment horizontal="center" vertical="center" wrapText="1"/>
    </xf>
    <xf numFmtId="0" fontId="3" fillId="2" borderId="3" xfId="7" applyFont="1" applyFill="1" applyBorder="1" applyAlignment="1">
      <alignment horizontal="center" vertical="center" wrapText="1"/>
    </xf>
    <xf numFmtId="3" fontId="3" fillId="2" borderId="1" xfId="7" applyNumberFormat="1" applyFont="1" applyFill="1" applyBorder="1" applyAlignment="1">
      <alignment horizontal="center" vertical="center" wrapText="1"/>
    </xf>
    <xf numFmtId="0" fontId="3" fillId="2" borderId="9" xfId="7" applyFont="1" applyFill="1" applyBorder="1" applyAlignment="1">
      <alignment horizontal="center" vertical="center" wrapText="1"/>
    </xf>
    <xf numFmtId="0" fontId="3" fillId="2" borderId="10" xfId="7" applyFont="1" applyFill="1" applyBorder="1" applyAlignment="1">
      <alignment horizontal="center" vertical="center" wrapText="1"/>
    </xf>
    <xf numFmtId="0" fontId="3" fillId="2" borderId="1" xfId="7" applyFont="1" applyFill="1" applyBorder="1" applyAlignment="1">
      <alignment horizontal="center"/>
    </xf>
    <xf numFmtId="0" fontId="4" fillId="2" borderId="0" xfId="7" applyFont="1" applyFill="1" applyAlignment="1">
      <alignment horizontal="center" vertical="center" wrapText="1"/>
    </xf>
    <xf numFmtId="0" fontId="3" fillId="2" borderId="1" xfId="7" applyFont="1" applyFill="1" applyBorder="1" applyAlignment="1">
      <alignment horizontal="center" vertical="center" wrapText="1"/>
    </xf>
    <xf numFmtId="0" fontId="4" fillId="2" borderId="0" xfId="7" applyFont="1" applyFill="1" applyAlignment="1">
      <alignment horizontal="left" vertical="center" wrapText="1"/>
    </xf>
    <xf numFmtId="0" fontId="4" fillId="2" borderId="22" xfId="7" applyFont="1" applyFill="1" applyBorder="1" applyAlignment="1">
      <alignment horizontal="center" vertical="center" wrapText="1"/>
    </xf>
    <xf numFmtId="0" fontId="4" fillId="2" borderId="23" xfId="7" applyFont="1" applyFill="1" applyBorder="1" applyAlignment="1">
      <alignment horizontal="center" vertical="center" wrapText="1"/>
    </xf>
    <xf numFmtId="164" fontId="4" fillId="2" borderId="7" xfId="2" applyFont="1" applyFill="1" applyBorder="1" applyAlignment="1">
      <alignment horizontal="right" vertical="center" wrapText="1"/>
    </xf>
    <xf numFmtId="164" fontId="4" fillId="2" borderId="6" xfId="2" applyFont="1" applyFill="1" applyBorder="1" applyAlignment="1">
      <alignment horizontal="right" vertical="center" wrapText="1"/>
    </xf>
    <xf numFmtId="168" fontId="4" fillId="2" borderId="7" xfId="2" applyNumberFormat="1" applyFont="1" applyFill="1" applyBorder="1" applyAlignment="1">
      <alignment horizontal="right" vertical="center" wrapText="1"/>
    </xf>
    <xf numFmtId="168" fontId="4" fillId="2" borderId="6" xfId="2" applyNumberFormat="1" applyFont="1" applyFill="1" applyBorder="1" applyAlignment="1">
      <alignment horizontal="right" vertical="center" wrapText="1"/>
    </xf>
    <xf numFmtId="0" fontId="11" fillId="2" borderId="0" xfId="7" applyFont="1" applyFill="1" applyBorder="1" applyAlignment="1">
      <alignment horizontal="center"/>
    </xf>
    <xf numFmtId="0" fontId="11" fillId="2" borderId="0" xfId="7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7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164" fontId="4" fillId="2" borderId="1" xfId="2" applyFont="1" applyFill="1" applyBorder="1" applyAlignment="1">
      <alignment horizontal="right" vertical="center" wrapText="1"/>
    </xf>
    <xf numFmtId="168" fontId="4" fillId="2" borderId="7" xfId="2" applyNumberFormat="1" applyFont="1" applyFill="1" applyBorder="1" applyAlignment="1">
      <alignment vertical="center" wrapText="1"/>
    </xf>
    <xf numFmtId="168" fontId="4" fillId="2" borderId="6" xfId="2" applyNumberFormat="1" applyFont="1" applyFill="1" applyBorder="1" applyAlignment="1">
      <alignment vertical="center" wrapText="1"/>
    </xf>
    <xf numFmtId="164" fontId="6" fillId="2" borderId="7" xfId="7" applyNumberFormat="1" applyFont="1" applyFill="1" applyBorder="1" applyAlignment="1">
      <alignment horizontal="center" vertical="center" wrapText="1"/>
    </xf>
    <xf numFmtId="164" fontId="6" fillId="2" borderId="6" xfId="7" applyNumberFormat="1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vertical="center" wrapText="1"/>
    </xf>
    <xf numFmtId="0" fontId="6" fillId="2" borderId="13" xfId="7" applyFont="1" applyFill="1" applyBorder="1" applyAlignment="1">
      <alignment vertical="center" wrapText="1"/>
    </xf>
    <xf numFmtId="0" fontId="6" fillId="2" borderId="13" xfId="7" quotePrefix="1" applyFont="1" applyFill="1" applyBorder="1" applyAlignment="1">
      <alignment vertical="center" wrapText="1"/>
    </xf>
    <xf numFmtId="0" fontId="6" fillId="2" borderId="11" xfId="7" applyFont="1" applyFill="1" applyBorder="1" applyAlignment="1">
      <alignment vertical="center" wrapText="1"/>
    </xf>
    <xf numFmtId="0" fontId="6" fillId="2" borderId="11" xfId="7" quotePrefix="1" applyFont="1" applyFill="1" applyBorder="1" applyAlignment="1">
      <alignment vertical="center" wrapText="1"/>
    </xf>
    <xf numFmtId="0" fontId="7" fillId="2" borderId="7" xfId="7" applyFont="1" applyFill="1" applyBorder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 wrapText="1"/>
    </xf>
    <xf numFmtId="0" fontId="7" fillId="2" borderId="7" xfId="7" applyFont="1" applyFill="1" applyBorder="1" applyAlignment="1">
      <alignment vertical="center" wrapText="1"/>
    </xf>
    <xf numFmtId="0" fontId="7" fillId="2" borderId="6" xfId="7" applyFont="1" applyFill="1" applyBorder="1" applyAlignment="1">
      <alignment vertical="center" wrapText="1"/>
    </xf>
    <xf numFmtId="0" fontId="6" fillId="2" borderId="7" xfId="7" applyFont="1" applyFill="1" applyBorder="1" applyAlignment="1">
      <alignment vertical="center" wrapText="1"/>
    </xf>
    <xf numFmtId="0" fontId="6" fillId="2" borderId="6" xfId="7" applyFont="1" applyFill="1" applyBorder="1" applyAlignment="1">
      <alignment vertical="center" wrapText="1"/>
    </xf>
    <xf numFmtId="0" fontId="7" fillId="2" borderId="8" xfId="7" applyFont="1" applyFill="1" applyBorder="1" applyAlignment="1">
      <alignment horizontal="center" vertical="center" wrapText="1"/>
    </xf>
    <xf numFmtId="0" fontId="7" fillId="2" borderId="7" xfId="7" applyFont="1" applyFill="1" applyBorder="1" applyAlignment="1">
      <alignment horizontal="right" vertical="center" wrapText="1"/>
    </xf>
    <xf numFmtId="0" fontId="7" fillId="2" borderId="8" xfId="7" applyFont="1" applyFill="1" applyBorder="1" applyAlignment="1">
      <alignment horizontal="right" vertical="center" wrapText="1"/>
    </xf>
    <xf numFmtId="0" fontId="7" fillId="2" borderId="6" xfId="7" applyFont="1" applyFill="1" applyBorder="1" applyAlignment="1">
      <alignment horizontal="right" vertical="center" wrapText="1"/>
    </xf>
    <xf numFmtId="0" fontId="6" fillId="2" borderId="0" xfId="7" applyFont="1" applyFill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/>
    </xf>
    <xf numFmtId="3" fontId="7" fillId="2" borderId="1" xfId="7" applyNumberFormat="1" applyFont="1" applyFill="1" applyBorder="1" applyAlignment="1">
      <alignment horizontal="center" vertical="center" wrapText="1"/>
    </xf>
    <xf numFmtId="164" fontId="7" fillId="2" borderId="7" xfId="7" applyNumberFormat="1" applyFont="1" applyFill="1" applyBorder="1" applyAlignment="1">
      <alignment vertical="center" wrapText="1"/>
    </xf>
    <xf numFmtId="164" fontId="7" fillId="2" borderId="6" xfId="7" applyNumberFormat="1" applyFont="1" applyFill="1" applyBorder="1" applyAlignment="1">
      <alignment vertical="center" wrapText="1"/>
    </xf>
    <xf numFmtId="164" fontId="7" fillId="2" borderId="1" xfId="7" applyNumberFormat="1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6" fillId="2" borderId="17" xfId="7" applyFont="1" applyFill="1" applyBorder="1" applyAlignment="1">
      <alignment horizontal="justify" vertical="justify" wrapText="1"/>
    </xf>
    <xf numFmtId="0" fontId="6" fillId="2" borderId="14" xfId="7" applyFont="1" applyFill="1" applyBorder="1" applyAlignment="1">
      <alignment horizontal="justify" vertical="justify" wrapText="1"/>
    </xf>
    <xf numFmtId="0" fontId="7" fillId="2" borderId="0" xfId="7" applyFont="1" applyFill="1" applyAlignment="1">
      <alignment horizontal="center" vertical="center"/>
    </xf>
    <xf numFmtId="168" fontId="6" fillId="2" borderId="7" xfId="2" applyNumberFormat="1" applyFont="1" applyFill="1" applyBorder="1" applyAlignment="1">
      <alignment horizontal="center" vertical="center" wrapText="1"/>
    </xf>
    <xf numFmtId="168" fontId="6" fillId="2" borderId="6" xfId="2" applyNumberFormat="1" applyFont="1" applyFill="1" applyBorder="1" applyAlignment="1">
      <alignment horizontal="center" vertical="center" wrapText="1"/>
    </xf>
    <xf numFmtId="3" fontId="5" fillId="2" borderId="18" xfId="7" applyNumberFormat="1" applyFont="1" applyFill="1" applyBorder="1" applyAlignment="1">
      <alignment horizontal="center" vertical="center" wrapText="1"/>
    </xf>
    <xf numFmtId="3" fontId="5" fillId="2" borderId="6" xfId="7" applyNumberFormat="1" applyFont="1" applyFill="1" applyBorder="1" applyAlignment="1">
      <alignment horizontal="center" vertical="center" wrapText="1"/>
    </xf>
  </cellXfs>
  <cellStyles count="11">
    <cellStyle name="Comma" xfId="1" builtinId="3"/>
    <cellStyle name="Comma [0]" xfId="2" builtinId="6"/>
    <cellStyle name="Comma [0] 2" xfId="8"/>
    <cellStyle name="Comma 2" xfId="6"/>
    <cellStyle name="Comma 3" xfId="9"/>
    <cellStyle name="Normal" xfId="0" builtinId="0"/>
    <cellStyle name="Normal 2" xfId="7"/>
    <cellStyle name="Normal 3" xfId="10"/>
    <cellStyle name="Normal_DPA RKA DAMKAR 2008" xfId="3"/>
    <cellStyle name="Normal_DPA SKPD DAMKAR 2007" xfId="4"/>
    <cellStyle name="Normal_SPD TRIWULAN I 200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143</xdr:row>
      <xdr:rowOff>123825</xdr:rowOff>
    </xdr:from>
    <xdr:to>
      <xdr:col>11</xdr:col>
      <xdr:colOff>161925</xdr:colOff>
      <xdr:row>150</xdr:row>
      <xdr:rowOff>114300</xdr:rowOff>
    </xdr:to>
    <xdr:sp macro="" textlink="">
      <xdr:nvSpPr>
        <xdr:cNvPr id="3" name="Rounded Rectangle 2"/>
        <xdr:cNvSpPr/>
      </xdr:nvSpPr>
      <xdr:spPr>
        <a:xfrm>
          <a:off x="4514850" y="23174325"/>
          <a:ext cx="3857625" cy="1276350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ysClr val="window" lastClr="FFFFFF"/>
          </a:solidFill>
          <a:prstDash val="solid"/>
        </a:ln>
        <a:effectLst/>
      </xdr:spPr>
      <xdr:txBody>
        <a:bodyPr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d-ID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PEJ</a:t>
          </a:r>
          <a:r>
            <a:rPr kumimoji="0" lang="id-ID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Pejabat  Pelaksana Teknis Kegiatan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d-ID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d-ID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d-ID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FERYZANO, SE</a:t>
          </a:r>
          <a:endParaRPr kumimoji="0" lang="id-ID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d-ID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Nip.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19641108 199203 1 006</a:t>
          </a:r>
          <a:endParaRPr kumimoji="0" lang="id-ID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74</xdr:row>
      <xdr:rowOff>171450</xdr:rowOff>
    </xdr:from>
    <xdr:to>
      <xdr:col>10</xdr:col>
      <xdr:colOff>247650</xdr:colOff>
      <xdr:row>82</xdr:row>
      <xdr:rowOff>104774</xdr:rowOff>
    </xdr:to>
    <xdr:sp macro="" textlink="">
      <xdr:nvSpPr>
        <xdr:cNvPr id="4" name="Rounded Rectangle 3"/>
        <xdr:cNvSpPr/>
      </xdr:nvSpPr>
      <xdr:spPr>
        <a:xfrm>
          <a:off x="4619625" y="11610975"/>
          <a:ext cx="3333750" cy="1362074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ysClr val="window" lastClr="FFFFFF"/>
          </a:solidFill>
          <a:prstDash val="solid"/>
        </a:ln>
        <a:effectLst/>
      </xdr:spPr>
      <xdr:txBody>
        <a:bodyPr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d-ID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PEJ</a:t>
          </a:r>
          <a:r>
            <a:rPr kumimoji="0" lang="id-ID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Pejabat  Pelaksana Teknis Kegiatan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d-ID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d-ID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d-ID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FERYZANO, SE</a:t>
          </a:r>
          <a:endParaRPr kumimoji="0" lang="id-ID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d-ID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Nip.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19641108 199203 1 006</a:t>
          </a:r>
          <a:endParaRPr kumimoji="0" lang="id-ID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75196</xdr:colOff>
      <xdr:row>46</xdr:row>
      <xdr:rowOff>66677</xdr:rowOff>
    </xdr:from>
    <xdr:to>
      <xdr:col>9</xdr:col>
      <xdr:colOff>450281</xdr:colOff>
      <xdr:row>50</xdr:row>
      <xdr:rowOff>105834</xdr:rowOff>
    </xdr:to>
    <xdr:sp macro="" textlink="">
      <xdr:nvSpPr>
        <xdr:cNvPr id="4" name="Rectangle 3"/>
        <xdr:cNvSpPr/>
      </xdr:nvSpPr>
      <xdr:spPr>
        <a:xfrm>
          <a:off x="7790446" y="11877677"/>
          <a:ext cx="2333002" cy="1901824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lang="en-US" sz="11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Kepala Pelaksana</a:t>
          </a:r>
        </a:p>
        <a:p>
          <a:pPr algn="ctr"/>
          <a:r>
            <a:rPr lang="en-US" sz="11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Badan</a:t>
          </a:r>
          <a:r>
            <a:rPr lang="en-US" sz="11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Penanggulangan Bencana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Kabupaten Tanjung Jabung Barat</a:t>
          </a:r>
        </a:p>
        <a:p>
          <a:pPr algn="ctr"/>
          <a:endParaRPr lang="en-US" sz="1100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  <a:p>
          <a:pPr algn="ctr"/>
          <a:endParaRPr lang="en-US" sz="1100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  <a:p>
          <a:pPr algn="ctr"/>
          <a:endParaRPr lang="en-US" sz="1100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u="sng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Drs. H. KOSASIH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NIP. 19591230 198103 1 008</a:t>
          </a:r>
        </a:p>
        <a:p>
          <a:pPr algn="ctr"/>
          <a:endParaRPr lang="en-US" sz="11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G210"/>
  <sheetViews>
    <sheetView view="pageBreakPreview" topLeftCell="A9" zoomScaleSheetLayoutView="100" workbookViewId="0">
      <pane xSplit="3" ySplit="7" topLeftCell="D16" activePane="bottomRight" state="frozen"/>
      <selection activeCell="A9" sqref="A9"/>
      <selection pane="topRight" activeCell="D9" sqref="D9"/>
      <selection pane="bottomLeft" activeCell="A16" sqref="A16"/>
      <selection pane="bottomRight" activeCell="V200" sqref="V200"/>
    </sheetView>
  </sheetViews>
  <sheetFormatPr defaultRowHeight="11.25" x14ac:dyDescent="0.2"/>
  <cols>
    <col min="1" max="1" width="3.42578125" style="2" customWidth="1"/>
    <col min="2" max="2" width="38.85546875" style="2" customWidth="1"/>
    <col min="3" max="3" width="15.28515625" style="167" bestFit="1" customWidth="1"/>
    <col min="4" max="6" width="6.85546875" style="2" customWidth="1"/>
    <col min="7" max="7" width="12.5703125" style="2" customWidth="1"/>
    <col min="8" max="8" width="9" style="2" customWidth="1"/>
    <col min="9" max="9" width="8.5703125" style="2" customWidth="1"/>
    <col min="10" max="10" width="7.28515625" style="2" customWidth="1"/>
    <col min="11" max="11" width="7.5703125" style="2" customWidth="1"/>
    <col min="12" max="12" width="9" style="158" customWidth="1"/>
    <col min="13" max="13" width="8.7109375" style="2" customWidth="1"/>
    <col min="14" max="14" width="13.5703125" style="2" customWidth="1"/>
    <col min="15" max="15" width="8" style="153" customWidth="1"/>
    <col min="16" max="16" width="13.5703125" style="2" customWidth="1"/>
    <col min="17" max="17" width="6" style="2" customWidth="1"/>
    <col min="18" max="18" width="1.7109375" style="5" customWidth="1"/>
    <col min="19" max="19" width="10.7109375" style="5" bestFit="1" customWidth="1"/>
    <col min="20" max="20" width="1.28515625" style="5" customWidth="1"/>
    <col min="21" max="21" width="12" style="5" bestFit="1" customWidth="1"/>
    <col min="22" max="22" width="12.140625" style="5" bestFit="1" customWidth="1"/>
    <col min="23" max="23" width="10.7109375" style="5" bestFit="1" customWidth="1"/>
    <col min="24" max="24" width="11.5703125" style="5" bestFit="1" customWidth="1"/>
    <col min="25" max="25" width="10.7109375" style="5" bestFit="1" customWidth="1"/>
    <col min="26" max="26" width="9.85546875" style="2" bestFit="1" customWidth="1"/>
    <col min="27" max="31" width="9.140625" style="2"/>
    <col min="32" max="32" width="15" style="2" bestFit="1" customWidth="1"/>
    <col min="33" max="33" width="13.7109375" style="2" bestFit="1" customWidth="1"/>
    <col min="34" max="16384" width="9.140625" style="2"/>
  </cols>
  <sheetData>
    <row r="1" spans="1:33" ht="15.75" customHeight="1" x14ac:dyDescent="0.2">
      <c r="A1" s="372" t="s">
        <v>95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</row>
    <row r="2" spans="1:33" ht="16.5" customHeight="1" x14ac:dyDescent="0.2">
      <c r="A2" s="372" t="s">
        <v>194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33" ht="16.5" customHeight="1" x14ac:dyDescent="0.2">
      <c r="A3" s="76"/>
      <c r="B3" s="76"/>
      <c r="C3" s="77"/>
      <c r="D3" s="76"/>
      <c r="E3" s="76"/>
      <c r="F3" s="76"/>
      <c r="G3" s="76"/>
      <c r="H3" s="76"/>
      <c r="I3" s="76"/>
      <c r="J3" s="76"/>
      <c r="K3" s="76"/>
      <c r="L3" s="78"/>
      <c r="M3" s="76"/>
      <c r="N3" s="76"/>
      <c r="O3" s="79"/>
      <c r="P3" s="76"/>
      <c r="Q3" s="76"/>
    </row>
    <row r="4" spans="1:33" x14ac:dyDescent="0.2">
      <c r="A4" s="374" t="s">
        <v>96</v>
      </c>
      <c r="B4" s="374"/>
      <c r="C4" s="360" t="s">
        <v>126</v>
      </c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76"/>
      <c r="Q4" s="76"/>
    </row>
    <row r="5" spans="1:33" x14ac:dyDescent="0.2">
      <c r="A5" s="374" t="s">
        <v>11</v>
      </c>
      <c r="B5" s="374"/>
      <c r="C5" s="360" t="s">
        <v>191</v>
      </c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76"/>
      <c r="Q5" s="76"/>
    </row>
    <row r="6" spans="1:33" x14ac:dyDescent="0.2">
      <c r="A6" s="374" t="s">
        <v>97</v>
      </c>
      <c r="B6" s="374"/>
      <c r="C6" s="360" t="s">
        <v>192</v>
      </c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76"/>
      <c r="Q6" s="76"/>
    </row>
    <row r="7" spans="1:33" x14ac:dyDescent="0.2">
      <c r="A7" s="374" t="s">
        <v>98</v>
      </c>
      <c r="B7" s="374"/>
      <c r="C7" s="227" t="s">
        <v>142</v>
      </c>
      <c r="D7" s="80"/>
      <c r="E7" s="80"/>
      <c r="F7" s="80"/>
      <c r="G7" s="80"/>
      <c r="H7" s="80"/>
      <c r="I7" s="80"/>
      <c r="J7" s="80"/>
      <c r="K7" s="80"/>
      <c r="L7" s="81"/>
      <c r="M7" s="80"/>
      <c r="N7" s="80"/>
      <c r="O7" s="80"/>
      <c r="P7" s="76"/>
      <c r="Q7" s="76"/>
    </row>
    <row r="8" spans="1:33" x14ac:dyDescent="0.2">
      <c r="A8" s="374" t="s">
        <v>99</v>
      </c>
      <c r="B8" s="374"/>
      <c r="C8" s="80" t="s">
        <v>101</v>
      </c>
      <c r="D8" s="80"/>
      <c r="E8" s="80"/>
      <c r="F8" s="80"/>
      <c r="G8" s="80"/>
      <c r="H8" s="80"/>
      <c r="I8" s="80"/>
      <c r="J8" s="80"/>
      <c r="K8" s="80"/>
      <c r="L8" s="81"/>
      <c r="M8" s="80"/>
      <c r="N8" s="80"/>
      <c r="O8" s="80"/>
      <c r="P8" s="76"/>
      <c r="Q8" s="76"/>
    </row>
    <row r="9" spans="1:33" x14ac:dyDescent="0.2">
      <c r="A9" s="374" t="s">
        <v>100</v>
      </c>
      <c r="B9" s="374"/>
      <c r="C9" s="360" t="s">
        <v>127</v>
      </c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</row>
    <row r="10" spans="1:33" x14ac:dyDescent="0.2">
      <c r="A10" s="79"/>
      <c r="B10" s="79"/>
      <c r="C10" s="77"/>
      <c r="D10" s="79"/>
      <c r="E10" s="79"/>
      <c r="F10" s="79"/>
      <c r="G10" s="79"/>
      <c r="H10" s="79"/>
      <c r="I10" s="79"/>
      <c r="J10" s="79"/>
      <c r="K10" s="79"/>
      <c r="L10" s="78"/>
      <c r="M10" s="79"/>
      <c r="N10" s="79"/>
      <c r="O10" s="79"/>
      <c r="P10" s="79"/>
      <c r="Q10" s="79"/>
    </row>
    <row r="11" spans="1:33" ht="12" customHeight="1" x14ac:dyDescent="0.2">
      <c r="A11" s="364" t="s">
        <v>19</v>
      </c>
      <c r="B11" s="373" t="s">
        <v>20</v>
      </c>
      <c r="C11" s="364" t="s">
        <v>21</v>
      </c>
      <c r="D11" s="373" t="s">
        <v>22</v>
      </c>
      <c r="E11" s="373" t="s">
        <v>23</v>
      </c>
      <c r="F11" s="371" t="s">
        <v>24</v>
      </c>
      <c r="G11" s="371"/>
      <c r="H11" s="371"/>
      <c r="I11" s="371"/>
      <c r="J11" s="371"/>
      <c r="K11" s="371" t="s">
        <v>25</v>
      </c>
      <c r="L11" s="371"/>
      <c r="M11" s="371"/>
      <c r="N11" s="371"/>
      <c r="O11" s="371"/>
      <c r="P11" s="364" t="s">
        <v>26</v>
      </c>
      <c r="Q11" s="362" t="s">
        <v>27</v>
      </c>
    </row>
    <row r="12" spans="1:33" ht="12" customHeight="1" x14ac:dyDescent="0.2">
      <c r="A12" s="363"/>
      <c r="B12" s="373"/>
      <c r="C12" s="363"/>
      <c r="D12" s="373"/>
      <c r="E12" s="373"/>
      <c r="F12" s="364" t="s">
        <v>28</v>
      </c>
      <c r="G12" s="82" t="s">
        <v>29</v>
      </c>
      <c r="H12" s="82" t="s">
        <v>30</v>
      </c>
      <c r="I12" s="366" t="s">
        <v>31</v>
      </c>
      <c r="J12" s="367"/>
      <c r="K12" s="368" t="s">
        <v>32</v>
      </c>
      <c r="L12" s="368"/>
      <c r="M12" s="368"/>
      <c r="N12" s="369" t="s">
        <v>33</v>
      </c>
      <c r="O12" s="370"/>
      <c r="P12" s="363"/>
      <c r="Q12" s="363"/>
      <c r="S12" s="354">
        <f>S194</f>
        <v>1139672045</v>
      </c>
      <c r="U12" s="354">
        <f>U194</f>
        <v>58900320</v>
      </c>
      <c r="V12" s="354">
        <f>V194</f>
        <v>129291860</v>
      </c>
      <c r="W12" s="354">
        <f>W194</f>
        <v>208018300</v>
      </c>
    </row>
    <row r="13" spans="1:33" ht="12" customHeight="1" x14ac:dyDescent="0.2">
      <c r="A13" s="363"/>
      <c r="B13" s="373"/>
      <c r="C13" s="363"/>
      <c r="D13" s="373"/>
      <c r="E13" s="373"/>
      <c r="F13" s="363"/>
      <c r="G13" s="83" t="s">
        <v>34</v>
      </c>
      <c r="H13" s="83" t="s">
        <v>35</v>
      </c>
      <c r="I13" s="83" t="s">
        <v>36</v>
      </c>
      <c r="J13" s="83" t="s">
        <v>37</v>
      </c>
      <c r="K13" s="83" t="s">
        <v>38</v>
      </c>
      <c r="L13" s="84" t="s">
        <v>39</v>
      </c>
      <c r="M13" s="83" t="s">
        <v>40</v>
      </c>
      <c r="N13" s="82" t="s">
        <v>41</v>
      </c>
      <c r="O13" s="83" t="s">
        <v>42</v>
      </c>
      <c r="P13" s="363"/>
      <c r="Q13" s="363"/>
    </row>
    <row r="14" spans="1:33" ht="12" customHeight="1" x14ac:dyDescent="0.2">
      <c r="A14" s="363"/>
      <c r="B14" s="373"/>
      <c r="C14" s="365"/>
      <c r="D14" s="373"/>
      <c r="E14" s="373"/>
      <c r="F14" s="365"/>
      <c r="G14" s="83" t="s">
        <v>43</v>
      </c>
      <c r="H14" s="83" t="s">
        <v>44</v>
      </c>
      <c r="I14" s="83"/>
      <c r="J14" s="83"/>
      <c r="K14" s="83" t="s">
        <v>42</v>
      </c>
      <c r="L14" s="84" t="s">
        <v>42</v>
      </c>
      <c r="M14" s="83" t="s">
        <v>42</v>
      </c>
      <c r="N14" s="83"/>
      <c r="O14" s="85"/>
      <c r="P14" s="363"/>
      <c r="Q14" s="363"/>
      <c r="S14" s="341"/>
      <c r="U14" s="341" t="s">
        <v>176</v>
      </c>
      <c r="V14" s="341" t="s">
        <v>177</v>
      </c>
      <c r="W14" s="341" t="s">
        <v>178</v>
      </c>
      <c r="X14" s="341" t="s">
        <v>179</v>
      </c>
      <c r="Y14" s="341" t="s">
        <v>181</v>
      </c>
      <c r="Z14" s="341" t="s">
        <v>180</v>
      </c>
      <c r="AA14" s="341" t="s">
        <v>182</v>
      </c>
      <c r="AB14" s="341" t="s">
        <v>183</v>
      </c>
      <c r="AC14" s="341" t="s">
        <v>184</v>
      </c>
      <c r="AD14" s="341" t="s">
        <v>185</v>
      </c>
      <c r="AE14" s="341" t="s">
        <v>186</v>
      </c>
      <c r="AF14" s="341" t="s">
        <v>187</v>
      </c>
      <c r="AG14" s="341" t="s">
        <v>188</v>
      </c>
    </row>
    <row r="15" spans="1:33" ht="12.75" customHeight="1" x14ac:dyDescent="0.2">
      <c r="A15" s="86">
        <v>1</v>
      </c>
      <c r="B15" s="86">
        <v>2</v>
      </c>
      <c r="C15" s="86">
        <v>3</v>
      </c>
      <c r="D15" s="86">
        <v>4</v>
      </c>
      <c r="E15" s="86">
        <v>5</v>
      </c>
      <c r="F15" s="86">
        <v>6</v>
      </c>
      <c r="G15" s="86">
        <v>7</v>
      </c>
      <c r="H15" s="86">
        <v>8</v>
      </c>
      <c r="I15" s="86">
        <v>9</v>
      </c>
      <c r="J15" s="86">
        <v>10</v>
      </c>
      <c r="K15" s="86">
        <v>11</v>
      </c>
      <c r="L15" s="86">
        <v>12</v>
      </c>
      <c r="M15" s="86" t="s">
        <v>45</v>
      </c>
      <c r="N15" s="86">
        <v>14</v>
      </c>
      <c r="O15" s="87" t="s">
        <v>46</v>
      </c>
      <c r="P15" s="86" t="s">
        <v>47</v>
      </c>
      <c r="Q15" s="86">
        <v>17</v>
      </c>
      <c r="S15" s="341"/>
      <c r="U15" s="341"/>
      <c r="V15" s="341"/>
      <c r="W15" s="341"/>
      <c r="X15" s="342"/>
      <c r="Y15" s="342"/>
      <c r="Z15" s="342"/>
      <c r="AA15" s="342"/>
      <c r="AB15" s="342"/>
      <c r="AC15" s="342"/>
      <c r="AD15" s="342"/>
      <c r="AE15" s="342"/>
      <c r="AF15" s="342"/>
      <c r="AG15" s="342"/>
    </row>
    <row r="16" spans="1:33" x14ac:dyDescent="0.2">
      <c r="A16" s="1"/>
      <c r="B16" s="1"/>
      <c r="C16" s="88"/>
      <c r="D16" s="89"/>
      <c r="E16" s="89"/>
      <c r="F16" s="89"/>
      <c r="G16" s="89"/>
      <c r="H16" s="89"/>
      <c r="I16" s="89"/>
      <c r="J16" s="89"/>
      <c r="K16" s="90"/>
      <c r="L16" s="91"/>
      <c r="M16" s="92"/>
      <c r="N16" s="93"/>
      <c r="O16" s="94"/>
      <c r="P16" s="89"/>
      <c r="Q16" s="1"/>
      <c r="S16" s="341"/>
      <c r="U16" s="341"/>
      <c r="V16" s="341"/>
      <c r="W16" s="341"/>
      <c r="X16" s="342"/>
      <c r="Y16" s="342"/>
      <c r="Z16" s="342"/>
      <c r="AA16" s="342"/>
      <c r="AB16" s="342"/>
      <c r="AC16" s="342"/>
      <c r="AD16" s="342"/>
      <c r="AE16" s="342"/>
      <c r="AF16" s="342"/>
      <c r="AG16" s="342"/>
    </row>
    <row r="17" spans="1:33" s="96" customFormat="1" ht="22.5" x14ac:dyDescent="0.2">
      <c r="A17" s="310" t="s">
        <v>1</v>
      </c>
      <c r="B17" s="311" t="s">
        <v>48</v>
      </c>
      <c r="C17" s="312">
        <f>C19+C24+C31+C39+C47+C52+C60+C65+C70+C75</f>
        <v>667920958</v>
      </c>
      <c r="D17" s="313"/>
      <c r="E17" s="313"/>
      <c r="F17" s="313"/>
      <c r="G17" s="313"/>
      <c r="H17" s="313"/>
      <c r="I17" s="313"/>
      <c r="J17" s="313"/>
      <c r="K17" s="314">
        <f>SUM(K19+K24+K31+K39+K47+K52+K60+K65+K70+K75)/10</f>
        <v>100</v>
      </c>
      <c r="L17" s="355">
        <f>N17/C17*100</f>
        <v>56.496987327653223</v>
      </c>
      <c r="M17" s="355">
        <f>100-L17</f>
        <v>43.503012672346777</v>
      </c>
      <c r="N17" s="312">
        <f>N19+N24+N31+N39+N47+N52+N60+N65+N70+N75</f>
        <v>377355219</v>
      </c>
      <c r="O17" s="355">
        <f>N17/C17*100</f>
        <v>56.496987327653223</v>
      </c>
      <c r="P17" s="312">
        <f>P19+P24+P31+P39+P47+P52+P60+P65+P70+P75</f>
        <v>290565739</v>
      </c>
      <c r="Q17" s="95"/>
      <c r="R17" s="5"/>
      <c r="S17" s="343">
        <f>S19+S24+S31+S39+S47+S52+S60+S65+S70+S75</f>
        <v>377355219</v>
      </c>
      <c r="T17" s="5"/>
      <c r="U17" s="343">
        <f>U19+U24+U31+U39+U47+U52+U60+U65+U70+U75</f>
        <v>9554320</v>
      </c>
      <c r="V17" s="343">
        <f>V19+V24+V31+V39+V47+V52+V60+V65+V70+V75</f>
        <v>64508660</v>
      </c>
      <c r="W17" s="343">
        <f t="shared" ref="W17:AE17" si="0">W19+W24+W31+W39+W47+W52+W60+W65+W70+W75</f>
        <v>26900800</v>
      </c>
      <c r="X17" s="343">
        <f t="shared" si="0"/>
        <v>123614499</v>
      </c>
      <c r="Y17" s="343">
        <f t="shared" si="0"/>
        <v>136303996</v>
      </c>
      <c r="Z17" s="343">
        <f t="shared" si="0"/>
        <v>16472944</v>
      </c>
      <c r="AA17" s="343">
        <f t="shared" si="0"/>
        <v>0</v>
      </c>
      <c r="AB17" s="343">
        <f t="shared" si="0"/>
        <v>0</v>
      </c>
      <c r="AC17" s="343">
        <f t="shared" si="0"/>
        <v>0</v>
      </c>
      <c r="AD17" s="343">
        <f t="shared" si="0"/>
        <v>0</v>
      </c>
      <c r="AE17" s="343">
        <f t="shared" si="0"/>
        <v>0</v>
      </c>
      <c r="AF17" s="343">
        <f>AF19+AF24+AF31+AF39+AF47+AF52+AF60+AF65+AF70+AF75</f>
        <v>377355219</v>
      </c>
      <c r="AG17" s="343">
        <f>AG19+AG24+AG31+AG39+AG47+AG52+AG60+AG65+AG70+AG75</f>
        <v>290565739</v>
      </c>
    </row>
    <row r="18" spans="1:33" s="101" customFormat="1" ht="12.75" customHeight="1" x14ac:dyDescent="0.2">
      <c r="A18" s="97"/>
      <c r="B18" s="98"/>
      <c r="C18" s="262"/>
      <c r="D18" s="97"/>
      <c r="E18" s="97"/>
      <c r="F18" s="97"/>
      <c r="G18" s="97"/>
      <c r="H18" s="97"/>
      <c r="I18" s="97"/>
      <c r="J18" s="97"/>
      <c r="K18" s="97"/>
      <c r="L18" s="356"/>
      <c r="M18" s="356"/>
      <c r="N18" s="262"/>
      <c r="O18" s="356"/>
      <c r="P18" s="262"/>
      <c r="Q18" s="97"/>
      <c r="R18" s="5"/>
      <c r="S18" s="344"/>
      <c r="T18" s="5"/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</row>
    <row r="19" spans="1:33" s="101" customFormat="1" x14ac:dyDescent="0.2">
      <c r="A19" s="244" t="s">
        <v>1</v>
      </c>
      <c r="B19" s="103" t="s">
        <v>16</v>
      </c>
      <c r="C19" s="240">
        <f>C21</f>
        <v>900000</v>
      </c>
      <c r="D19" s="239"/>
      <c r="E19" s="239"/>
      <c r="F19" s="239"/>
      <c r="G19" s="239"/>
      <c r="H19" s="239"/>
      <c r="I19" s="239"/>
      <c r="J19" s="239"/>
      <c r="K19" s="285">
        <f>K21</f>
        <v>100</v>
      </c>
      <c r="L19" s="285">
        <f>N19/C19*100</f>
        <v>25</v>
      </c>
      <c r="M19" s="285">
        <f>100-L19</f>
        <v>75</v>
      </c>
      <c r="N19" s="240">
        <f>N21</f>
        <v>225000</v>
      </c>
      <c r="O19" s="285">
        <f>N19/C19*100</f>
        <v>25</v>
      </c>
      <c r="P19" s="240">
        <f>P21</f>
        <v>675000</v>
      </c>
      <c r="Q19" s="105"/>
      <c r="R19" s="5"/>
      <c r="S19" s="345">
        <f>S21</f>
        <v>225000</v>
      </c>
      <c r="T19" s="5"/>
      <c r="U19" s="345">
        <f>U21</f>
        <v>0</v>
      </c>
      <c r="V19" s="345">
        <f>V21</f>
        <v>225000</v>
      </c>
      <c r="W19" s="345">
        <f t="shared" ref="W19:AE19" si="1">W21</f>
        <v>0</v>
      </c>
      <c r="X19" s="345">
        <f t="shared" si="1"/>
        <v>0</v>
      </c>
      <c r="Y19" s="345">
        <f t="shared" si="1"/>
        <v>0</v>
      </c>
      <c r="Z19" s="345">
        <f t="shared" si="1"/>
        <v>0</v>
      </c>
      <c r="AA19" s="345">
        <f t="shared" si="1"/>
        <v>0</v>
      </c>
      <c r="AB19" s="345">
        <f t="shared" si="1"/>
        <v>0</v>
      </c>
      <c r="AC19" s="345">
        <f t="shared" si="1"/>
        <v>0</v>
      </c>
      <c r="AD19" s="345">
        <f t="shared" si="1"/>
        <v>0</v>
      </c>
      <c r="AE19" s="345">
        <f t="shared" si="1"/>
        <v>0</v>
      </c>
      <c r="AF19" s="345">
        <f>AF21</f>
        <v>225000</v>
      </c>
      <c r="AG19" s="345">
        <f>AG21</f>
        <v>675000</v>
      </c>
    </row>
    <row r="20" spans="1:33" s="101" customFormat="1" x14ac:dyDescent="0.2">
      <c r="A20" s="102"/>
      <c r="B20" s="103"/>
      <c r="C20" s="240"/>
      <c r="D20" s="239"/>
      <c r="E20" s="239"/>
      <c r="F20" s="239"/>
      <c r="G20" s="239"/>
      <c r="H20" s="239"/>
      <c r="I20" s="239"/>
      <c r="J20" s="239"/>
      <c r="K20" s="287"/>
      <c r="L20" s="286"/>
      <c r="M20" s="287"/>
      <c r="N20" s="240"/>
      <c r="O20" s="287"/>
      <c r="P20" s="240"/>
      <c r="Q20" s="105"/>
      <c r="R20" s="5"/>
      <c r="S20" s="345"/>
      <c r="T20" s="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</row>
    <row r="21" spans="1:33" s="101" customFormat="1" x14ac:dyDescent="0.2">
      <c r="A21" s="106"/>
      <c r="B21" s="107" t="s">
        <v>8</v>
      </c>
      <c r="C21" s="254">
        <f>C22</f>
        <v>900000</v>
      </c>
      <c r="D21" s="180"/>
      <c r="E21" s="180"/>
      <c r="F21" s="180"/>
      <c r="G21" s="180"/>
      <c r="H21" s="180"/>
      <c r="I21" s="180"/>
      <c r="J21" s="180"/>
      <c r="K21" s="288">
        <f>K22</f>
        <v>100</v>
      </c>
      <c r="L21" s="289">
        <f>O21</f>
        <v>25</v>
      </c>
      <c r="M21" s="288">
        <f>M22</f>
        <v>75</v>
      </c>
      <c r="N21" s="254">
        <f>N22</f>
        <v>225000</v>
      </c>
      <c r="O21" s="288">
        <f>O22</f>
        <v>25</v>
      </c>
      <c r="P21" s="254">
        <f>P22</f>
        <v>675000</v>
      </c>
      <c r="Q21" s="180"/>
      <c r="R21" s="5"/>
      <c r="S21" s="346">
        <f>S22</f>
        <v>225000</v>
      </c>
      <c r="T21" s="5"/>
      <c r="U21" s="346">
        <f>U22</f>
        <v>0</v>
      </c>
      <c r="V21" s="346">
        <f>V22</f>
        <v>225000</v>
      </c>
      <c r="W21" s="346">
        <f t="shared" ref="W21:AE21" si="2">W22</f>
        <v>0</v>
      </c>
      <c r="X21" s="346">
        <f t="shared" si="2"/>
        <v>0</v>
      </c>
      <c r="Y21" s="346">
        <f t="shared" si="2"/>
        <v>0</v>
      </c>
      <c r="Z21" s="346">
        <f t="shared" si="2"/>
        <v>0</v>
      </c>
      <c r="AA21" s="346">
        <f t="shared" si="2"/>
        <v>0</v>
      </c>
      <c r="AB21" s="346">
        <f t="shared" si="2"/>
        <v>0</v>
      </c>
      <c r="AC21" s="346">
        <f t="shared" si="2"/>
        <v>0</v>
      </c>
      <c r="AD21" s="346">
        <f t="shared" si="2"/>
        <v>0</v>
      </c>
      <c r="AE21" s="346">
        <f t="shared" si="2"/>
        <v>0</v>
      </c>
      <c r="AF21" s="346">
        <f>AF22</f>
        <v>225000</v>
      </c>
      <c r="AG21" s="346">
        <f>AG22</f>
        <v>675000</v>
      </c>
    </row>
    <row r="22" spans="1:33" s="101" customFormat="1" x14ac:dyDescent="0.2">
      <c r="A22" s="106"/>
      <c r="B22" s="110" t="s">
        <v>15</v>
      </c>
      <c r="C22" s="262">
        <v>900000</v>
      </c>
      <c r="D22" s="108"/>
      <c r="E22" s="108"/>
      <c r="F22" s="108"/>
      <c r="G22" s="108"/>
      <c r="H22" s="108"/>
      <c r="I22" s="108"/>
      <c r="J22" s="109"/>
      <c r="K22" s="339">
        <v>100</v>
      </c>
      <c r="L22" s="301">
        <f>N22/C22*100</f>
        <v>25</v>
      </c>
      <c r="M22" s="301">
        <f>K22-L22</f>
        <v>75</v>
      </c>
      <c r="N22" s="259">
        <f>S22</f>
        <v>225000</v>
      </c>
      <c r="O22" s="301">
        <f>N22/C22*100</f>
        <v>25</v>
      </c>
      <c r="P22" s="281">
        <f>C22-N22</f>
        <v>675000</v>
      </c>
      <c r="Q22" s="106"/>
      <c r="R22" s="5"/>
      <c r="S22" s="347">
        <f>AF22</f>
        <v>225000</v>
      </c>
      <c r="T22" s="5"/>
      <c r="U22" s="347">
        <v>0</v>
      </c>
      <c r="V22" s="347">
        <v>225000</v>
      </c>
      <c r="W22" s="347">
        <v>0</v>
      </c>
      <c r="X22" s="347">
        <v>0</v>
      </c>
      <c r="Y22" s="347">
        <v>0</v>
      </c>
      <c r="Z22" s="347">
        <v>0</v>
      </c>
      <c r="AA22" s="347">
        <v>0</v>
      </c>
      <c r="AB22" s="347">
        <v>0</v>
      </c>
      <c r="AC22" s="347">
        <v>0</v>
      </c>
      <c r="AD22" s="347">
        <v>0</v>
      </c>
      <c r="AE22" s="347">
        <v>0</v>
      </c>
      <c r="AF22" s="347">
        <f>SUM(U22:AE22)</f>
        <v>225000</v>
      </c>
      <c r="AG22" s="347">
        <f>C22-AF22</f>
        <v>675000</v>
      </c>
    </row>
    <row r="23" spans="1:33" s="101" customFormat="1" x14ac:dyDescent="0.2">
      <c r="A23" s="106"/>
      <c r="B23" s="117"/>
      <c r="C23" s="262"/>
      <c r="D23" s="108"/>
      <c r="E23" s="108"/>
      <c r="F23" s="108"/>
      <c r="G23" s="108"/>
      <c r="H23" s="108"/>
      <c r="I23" s="108"/>
      <c r="J23" s="109"/>
      <c r="K23" s="298"/>
      <c r="L23" s="289"/>
      <c r="M23" s="289"/>
      <c r="N23" s="273"/>
      <c r="O23" s="289"/>
      <c r="P23" s="278"/>
      <c r="Q23" s="106"/>
      <c r="R23" s="5"/>
      <c r="S23" s="348"/>
      <c r="T23" s="5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</row>
    <row r="24" spans="1:33" s="101" customFormat="1" ht="22.5" x14ac:dyDescent="0.2">
      <c r="A24" s="260" t="s">
        <v>2</v>
      </c>
      <c r="B24" s="241" t="s">
        <v>156</v>
      </c>
      <c r="C24" s="265">
        <f>C26</f>
        <v>36600000</v>
      </c>
      <c r="D24" s="252"/>
      <c r="E24" s="252"/>
      <c r="F24" s="252"/>
      <c r="G24" s="252"/>
      <c r="H24" s="252"/>
      <c r="I24" s="252"/>
      <c r="J24" s="253"/>
      <c r="K24" s="293">
        <f>K26</f>
        <v>100</v>
      </c>
      <c r="L24" s="293">
        <f>N24/C24*100</f>
        <v>43.750035519125689</v>
      </c>
      <c r="M24" s="293">
        <f>100-L24</f>
        <v>56.249964480874311</v>
      </c>
      <c r="N24" s="265">
        <f>N26</f>
        <v>16012513</v>
      </c>
      <c r="O24" s="293">
        <f>N24/C24*100</f>
        <v>43.750035519125689</v>
      </c>
      <c r="P24" s="265">
        <f>P26</f>
        <v>20587487</v>
      </c>
      <c r="Q24" s="250"/>
      <c r="R24" s="5"/>
      <c r="S24" s="346">
        <f>S26</f>
        <v>16012513</v>
      </c>
      <c r="T24" s="5"/>
      <c r="U24" s="346">
        <f>U26</f>
        <v>1930570</v>
      </c>
      <c r="V24" s="346">
        <f>V26</f>
        <v>2627612</v>
      </c>
      <c r="W24" s="346">
        <f t="shared" ref="W24:AE24" si="3">W26</f>
        <v>0</v>
      </c>
      <c r="X24" s="346">
        <f t="shared" si="3"/>
        <v>6145541</v>
      </c>
      <c r="Y24" s="346">
        <f t="shared" si="3"/>
        <v>2790596</v>
      </c>
      <c r="Z24" s="346">
        <f t="shared" si="3"/>
        <v>2518194</v>
      </c>
      <c r="AA24" s="346">
        <f t="shared" si="3"/>
        <v>0</v>
      </c>
      <c r="AB24" s="346">
        <f t="shared" si="3"/>
        <v>0</v>
      </c>
      <c r="AC24" s="346">
        <f t="shared" si="3"/>
        <v>0</v>
      </c>
      <c r="AD24" s="346">
        <f t="shared" si="3"/>
        <v>0</v>
      </c>
      <c r="AE24" s="346">
        <f t="shared" si="3"/>
        <v>0</v>
      </c>
      <c r="AF24" s="346">
        <f>AF26</f>
        <v>16012513</v>
      </c>
      <c r="AG24" s="346">
        <f>AG26</f>
        <v>20587487</v>
      </c>
    </row>
    <row r="25" spans="1:33" s="101" customFormat="1" x14ac:dyDescent="0.2">
      <c r="A25" s="245"/>
      <c r="B25" s="103"/>
      <c r="C25" s="266"/>
      <c r="D25" s="122"/>
      <c r="E25" s="122"/>
      <c r="F25" s="122"/>
      <c r="G25" s="122"/>
      <c r="H25" s="122"/>
      <c r="I25" s="122"/>
      <c r="J25" s="104"/>
      <c r="K25" s="294"/>
      <c r="L25" s="294"/>
      <c r="M25" s="294"/>
      <c r="N25" s="266"/>
      <c r="O25" s="294"/>
      <c r="P25" s="266"/>
      <c r="Q25" s="122"/>
      <c r="R25" s="5"/>
      <c r="S25" s="349"/>
      <c r="T25" s="5"/>
      <c r="U25" s="349"/>
      <c r="V25" s="349"/>
      <c r="W25" s="349"/>
      <c r="X25" s="349"/>
      <c r="Y25" s="349"/>
      <c r="Z25" s="349"/>
      <c r="AA25" s="349"/>
      <c r="AB25" s="349"/>
      <c r="AC25" s="349"/>
      <c r="AD25" s="349"/>
      <c r="AE25" s="349"/>
      <c r="AF25" s="349"/>
      <c r="AG25" s="349"/>
    </row>
    <row r="26" spans="1:33" s="101" customFormat="1" x14ac:dyDescent="0.2">
      <c r="A26" s="245"/>
      <c r="B26" s="107" t="s">
        <v>8</v>
      </c>
      <c r="C26" s="254">
        <f>SUM(C27:C29)</f>
        <v>36600000</v>
      </c>
      <c r="D26" s="180"/>
      <c r="E26" s="180"/>
      <c r="F26" s="180"/>
      <c r="G26" s="180"/>
      <c r="H26" s="180"/>
      <c r="I26" s="180"/>
      <c r="J26" s="181"/>
      <c r="K26" s="295">
        <f>SUM(K27:K29)/3</f>
        <v>100</v>
      </c>
      <c r="L26" s="295">
        <f>N26/C26*100</f>
        <v>43.750035519125689</v>
      </c>
      <c r="M26" s="295">
        <f>K26-L26</f>
        <v>56.249964480874311</v>
      </c>
      <c r="N26" s="254">
        <f>SUM(N27:N29)</f>
        <v>16012513</v>
      </c>
      <c r="O26" s="295">
        <f>N26/C26*100</f>
        <v>43.750035519125689</v>
      </c>
      <c r="P26" s="254">
        <f>SUM(P27:P29)</f>
        <v>20587487</v>
      </c>
      <c r="Q26" s="126"/>
      <c r="R26" s="5"/>
      <c r="S26" s="346">
        <f>SUM(S27:S29)</f>
        <v>16012513</v>
      </c>
      <c r="T26" s="5"/>
      <c r="U26" s="346">
        <f>SUM(U27:U29)</f>
        <v>1930570</v>
      </c>
      <c r="V26" s="346">
        <f>SUM(V27:V29)</f>
        <v>2627612</v>
      </c>
      <c r="W26" s="346">
        <f t="shared" ref="W26:AE26" si="4">SUM(W27:W29)</f>
        <v>0</v>
      </c>
      <c r="X26" s="346">
        <f t="shared" si="4"/>
        <v>6145541</v>
      </c>
      <c r="Y26" s="346">
        <f t="shared" si="4"/>
        <v>2790596</v>
      </c>
      <c r="Z26" s="346">
        <f t="shared" si="4"/>
        <v>2518194</v>
      </c>
      <c r="AA26" s="346">
        <f t="shared" si="4"/>
        <v>0</v>
      </c>
      <c r="AB26" s="346">
        <f t="shared" si="4"/>
        <v>0</v>
      </c>
      <c r="AC26" s="346">
        <f t="shared" si="4"/>
        <v>0</v>
      </c>
      <c r="AD26" s="346">
        <f t="shared" si="4"/>
        <v>0</v>
      </c>
      <c r="AE26" s="346">
        <f t="shared" si="4"/>
        <v>0</v>
      </c>
      <c r="AF26" s="346">
        <f>SUM(AF27:AF29)</f>
        <v>16012513</v>
      </c>
      <c r="AG26" s="346">
        <f>SUM(AG27:AG29)</f>
        <v>20587487</v>
      </c>
    </row>
    <row r="27" spans="1:33" s="101" customFormat="1" x14ac:dyDescent="0.2">
      <c r="A27" s="245"/>
      <c r="B27" s="107" t="s">
        <v>117</v>
      </c>
      <c r="C27" s="263">
        <v>2400000</v>
      </c>
      <c r="D27" s="111"/>
      <c r="E27" s="111"/>
      <c r="F27" s="111"/>
      <c r="G27" s="111"/>
      <c r="H27" s="111"/>
      <c r="I27" s="111"/>
      <c r="J27" s="113"/>
      <c r="K27" s="297">
        <v>100</v>
      </c>
      <c r="L27" s="290">
        <f>N27/C27*100</f>
        <v>50</v>
      </c>
      <c r="M27" s="290">
        <f>100-L27</f>
        <v>50</v>
      </c>
      <c r="N27" s="259">
        <f t="shared" ref="N27:N29" si="5">S27</f>
        <v>1200000</v>
      </c>
      <c r="O27" s="290">
        <f>N27/C27*100</f>
        <v>50</v>
      </c>
      <c r="P27" s="279">
        <f>C27-N27</f>
        <v>1200000</v>
      </c>
      <c r="Q27" s="114"/>
      <c r="R27" s="5"/>
      <c r="S27" s="347">
        <f t="shared" ref="S27:S29" si="6">AF27</f>
        <v>1200000</v>
      </c>
      <c r="T27" s="5"/>
      <c r="U27" s="347">
        <v>0</v>
      </c>
      <c r="V27" s="347">
        <v>0</v>
      </c>
      <c r="W27" s="347">
        <v>0</v>
      </c>
      <c r="X27" s="347">
        <v>800000</v>
      </c>
      <c r="Y27" s="347">
        <v>200000</v>
      </c>
      <c r="Z27" s="347">
        <v>200000</v>
      </c>
      <c r="AA27" s="347">
        <v>0</v>
      </c>
      <c r="AB27" s="347">
        <v>0</v>
      </c>
      <c r="AC27" s="347">
        <v>0</v>
      </c>
      <c r="AD27" s="347">
        <v>0</v>
      </c>
      <c r="AE27" s="347">
        <v>0</v>
      </c>
      <c r="AF27" s="347">
        <f t="shared" ref="AF27:AF29" si="7">SUM(U27:AE27)</f>
        <v>1200000</v>
      </c>
      <c r="AG27" s="347">
        <f t="shared" ref="AG27:AG29" si="8">C27-AF27</f>
        <v>1200000</v>
      </c>
    </row>
    <row r="28" spans="1:33" s="101" customFormat="1" x14ac:dyDescent="0.2">
      <c r="A28" s="245"/>
      <c r="B28" s="107" t="s">
        <v>129</v>
      </c>
      <c r="C28" s="263">
        <v>4200000</v>
      </c>
      <c r="D28" s="111"/>
      <c r="E28" s="111"/>
      <c r="F28" s="111"/>
      <c r="G28" s="111"/>
      <c r="H28" s="111"/>
      <c r="I28" s="111"/>
      <c r="J28" s="113"/>
      <c r="K28" s="297">
        <v>100</v>
      </c>
      <c r="L28" s="290">
        <f>N28/C28*100</f>
        <v>5.7380952380952381</v>
      </c>
      <c r="M28" s="290">
        <f>100-L28</f>
        <v>94.261904761904759</v>
      </c>
      <c r="N28" s="259">
        <f t="shared" si="5"/>
        <v>241000</v>
      </c>
      <c r="O28" s="290">
        <f>N28/C28*100</f>
        <v>5.7380952380952381</v>
      </c>
      <c r="P28" s="279">
        <f>C28-N28</f>
        <v>3959000</v>
      </c>
      <c r="Q28" s="114"/>
      <c r="R28" s="5"/>
      <c r="S28" s="347">
        <f t="shared" si="6"/>
        <v>241000</v>
      </c>
      <c r="T28" s="5"/>
      <c r="U28" s="347">
        <v>0</v>
      </c>
      <c r="V28" s="347">
        <v>0</v>
      </c>
      <c r="W28" s="347">
        <v>0</v>
      </c>
      <c r="X28" s="347">
        <v>241000</v>
      </c>
      <c r="Y28" s="347">
        <v>0</v>
      </c>
      <c r="Z28" s="347">
        <v>0</v>
      </c>
      <c r="AA28" s="347">
        <v>0</v>
      </c>
      <c r="AB28" s="347">
        <v>0</v>
      </c>
      <c r="AC28" s="347">
        <v>0</v>
      </c>
      <c r="AD28" s="347">
        <v>0</v>
      </c>
      <c r="AE28" s="347">
        <v>0</v>
      </c>
      <c r="AF28" s="347">
        <f t="shared" si="7"/>
        <v>241000</v>
      </c>
      <c r="AG28" s="347">
        <f t="shared" si="8"/>
        <v>3959000</v>
      </c>
    </row>
    <row r="29" spans="1:33" s="101" customFormat="1" x14ac:dyDescent="0.2">
      <c r="A29" s="245"/>
      <c r="B29" s="107" t="s">
        <v>123</v>
      </c>
      <c r="C29" s="262">
        <v>30000000</v>
      </c>
      <c r="D29" s="108"/>
      <c r="E29" s="108"/>
      <c r="F29" s="108"/>
      <c r="G29" s="108"/>
      <c r="H29" s="108"/>
      <c r="I29" s="108"/>
      <c r="J29" s="109"/>
      <c r="K29" s="294">
        <v>100</v>
      </c>
      <c r="L29" s="301">
        <f>N29/C29*100</f>
        <v>48.571710000000003</v>
      </c>
      <c r="M29" s="301">
        <f>100-L29</f>
        <v>51.428289999999997</v>
      </c>
      <c r="N29" s="259">
        <f t="shared" si="5"/>
        <v>14571513</v>
      </c>
      <c r="O29" s="301">
        <f>N29/C29*100</f>
        <v>48.571710000000003</v>
      </c>
      <c r="P29" s="281">
        <f>C29-N29</f>
        <v>15428487</v>
      </c>
      <c r="Q29" s="106"/>
      <c r="R29" s="5"/>
      <c r="S29" s="347">
        <f t="shared" si="6"/>
        <v>14571513</v>
      </c>
      <c r="T29" s="5"/>
      <c r="U29" s="347">
        <v>1930570</v>
      </c>
      <c r="V29" s="347">
        <v>2627612</v>
      </c>
      <c r="W29" s="347">
        <v>0</v>
      </c>
      <c r="X29" s="347">
        <v>5104541</v>
      </c>
      <c r="Y29" s="347">
        <v>2590596</v>
      </c>
      <c r="Z29" s="347">
        <v>2318194</v>
      </c>
      <c r="AA29" s="347">
        <v>0</v>
      </c>
      <c r="AB29" s="347">
        <v>0</v>
      </c>
      <c r="AC29" s="347">
        <v>0</v>
      </c>
      <c r="AD29" s="347">
        <v>0</v>
      </c>
      <c r="AE29" s="347">
        <v>0</v>
      </c>
      <c r="AF29" s="347">
        <f t="shared" si="7"/>
        <v>14571513</v>
      </c>
      <c r="AG29" s="347">
        <f t="shared" si="8"/>
        <v>15428487</v>
      </c>
    </row>
    <row r="30" spans="1:33" s="101" customFormat="1" x14ac:dyDescent="0.2">
      <c r="A30" s="245"/>
      <c r="B30" s="340"/>
      <c r="C30" s="264"/>
      <c r="D30" s="118"/>
      <c r="E30" s="118"/>
      <c r="F30" s="118"/>
      <c r="G30" s="118"/>
      <c r="H30" s="118"/>
      <c r="I30" s="118"/>
      <c r="J30" s="120"/>
      <c r="K30" s="291"/>
      <c r="L30" s="292"/>
      <c r="M30" s="292"/>
      <c r="N30" s="274"/>
      <c r="O30" s="292"/>
      <c r="P30" s="280"/>
      <c r="Q30" s="121"/>
      <c r="R30" s="5"/>
      <c r="S30" s="348"/>
      <c r="T30" s="5"/>
      <c r="U30" s="348"/>
      <c r="V30" s="348"/>
      <c r="W30" s="348"/>
      <c r="X30" s="348"/>
      <c r="Y30" s="348"/>
      <c r="Z30" s="348"/>
      <c r="AA30" s="348"/>
      <c r="AB30" s="348"/>
      <c r="AC30" s="348"/>
      <c r="AD30" s="348"/>
      <c r="AE30" s="348"/>
      <c r="AF30" s="348"/>
      <c r="AG30" s="348"/>
    </row>
    <row r="31" spans="1:33" s="101" customFormat="1" x14ac:dyDescent="0.2">
      <c r="A31" s="244" t="s">
        <v>6</v>
      </c>
      <c r="B31" s="103" t="s">
        <v>49</v>
      </c>
      <c r="C31" s="267">
        <f>C33+C36</f>
        <v>77575000</v>
      </c>
      <c r="D31" s="242"/>
      <c r="E31" s="242"/>
      <c r="F31" s="242"/>
      <c r="G31" s="242"/>
      <c r="H31" s="242"/>
      <c r="I31" s="242"/>
      <c r="J31" s="239"/>
      <c r="K31" s="298">
        <f>SUM(K33+K36)/2</f>
        <v>100</v>
      </c>
      <c r="L31" s="298">
        <f>N31/C31*100</f>
        <v>45.723493393490173</v>
      </c>
      <c r="M31" s="298">
        <f>100-L31</f>
        <v>54.276506606509827</v>
      </c>
      <c r="N31" s="267">
        <f>N33+N36</f>
        <v>35470000</v>
      </c>
      <c r="O31" s="298">
        <f>N31/C31*100</f>
        <v>45.723493393490173</v>
      </c>
      <c r="P31" s="267">
        <f>P33+P36</f>
        <v>42105000</v>
      </c>
      <c r="Q31" s="105"/>
      <c r="R31" s="5"/>
      <c r="S31" s="345">
        <f>S33+S36</f>
        <v>35470000</v>
      </c>
      <c r="T31" s="5"/>
      <c r="U31" s="345">
        <f>U33+U36</f>
        <v>0</v>
      </c>
      <c r="V31" s="345">
        <f>V33+V36</f>
        <v>11900000</v>
      </c>
      <c r="W31" s="345">
        <f t="shared" ref="W31:AE31" si="9">W33+W36</f>
        <v>5950000</v>
      </c>
      <c r="X31" s="345">
        <f t="shared" si="9"/>
        <v>5950000</v>
      </c>
      <c r="Y31" s="345">
        <f t="shared" si="9"/>
        <v>11670000</v>
      </c>
      <c r="Z31" s="345">
        <f t="shared" si="9"/>
        <v>0</v>
      </c>
      <c r="AA31" s="345">
        <f t="shared" si="9"/>
        <v>0</v>
      </c>
      <c r="AB31" s="345">
        <f t="shared" si="9"/>
        <v>0</v>
      </c>
      <c r="AC31" s="345">
        <f t="shared" si="9"/>
        <v>0</v>
      </c>
      <c r="AD31" s="345">
        <f t="shared" si="9"/>
        <v>0</v>
      </c>
      <c r="AE31" s="345">
        <f t="shared" si="9"/>
        <v>0</v>
      </c>
      <c r="AF31" s="345">
        <f>AF33+AF36</f>
        <v>35470000</v>
      </c>
      <c r="AG31" s="345">
        <f>AG33+AG36</f>
        <v>42105000</v>
      </c>
    </row>
    <row r="32" spans="1:33" s="101" customFormat="1" x14ac:dyDescent="0.2">
      <c r="A32" s="244"/>
      <c r="B32" s="103"/>
      <c r="C32" s="266"/>
      <c r="D32" s="122"/>
      <c r="E32" s="122"/>
      <c r="F32" s="122"/>
      <c r="G32" s="122"/>
      <c r="H32" s="122"/>
      <c r="I32" s="122"/>
      <c r="J32" s="104"/>
      <c r="K32" s="299"/>
      <c r="L32" s="294"/>
      <c r="M32" s="294"/>
      <c r="N32" s="266"/>
      <c r="O32" s="294"/>
      <c r="P32" s="259"/>
      <c r="Q32" s="105"/>
      <c r="R32" s="5"/>
      <c r="S32" s="349"/>
      <c r="T32" s="5"/>
      <c r="U32" s="349"/>
      <c r="V32" s="349"/>
      <c r="W32" s="349"/>
      <c r="X32" s="349"/>
      <c r="Y32" s="349"/>
      <c r="Z32" s="349"/>
      <c r="AA32" s="349"/>
      <c r="AB32" s="349"/>
      <c r="AC32" s="349"/>
      <c r="AD32" s="349"/>
      <c r="AE32" s="349"/>
      <c r="AF32" s="349"/>
      <c r="AG32" s="349"/>
    </row>
    <row r="33" spans="1:33" s="101" customFormat="1" x14ac:dyDescent="0.2">
      <c r="A33" s="245"/>
      <c r="B33" s="128" t="s">
        <v>0</v>
      </c>
      <c r="C33" s="254">
        <f>C34</f>
        <v>77500000</v>
      </c>
      <c r="D33" s="180"/>
      <c r="E33" s="180"/>
      <c r="F33" s="180"/>
      <c r="G33" s="180"/>
      <c r="H33" s="180"/>
      <c r="I33" s="180"/>
      <c r="J33" s="180"/>
      <c r="K33" s="288">
        <f>K34</f>
        <v>100</v>
      </c>
      <c r="L33" s="289">
        <f>O33</f>
        <v>45.767741935483869</v>
      </c>
      <c r="M33" s="288">
        <f>M34</f>
        <v>54.232258064516131</v>
      </c>
      <c r="N33" s="254">
        <f>N34</f>
        <v>35470000</v>
      </c>
      <c r="O33" s="288">
        <f>N33/C33*100</f>
        <v>45.767741935483869</v>
      </c>
      <c r="P33" s="254">
        <f>P34</f>
        <v>42030000</v>
      </c>
      <c r="Q33" s="180"/>
      <c r="R33" s="5"/>
      <c r="S33" s="346">
        <f>S34</f>
        <v>35470000</v>
      </c>
      <c r="T33" s="5"/>
      <c r="U33" s="346">
        <f>U34</f>
        <v>0</v>
      </c>
      <c r="V33" s="346">
        <f>V34</f>
        <v>11900000</v>
      </c>
      <c r="W33" s="346">
        <f t="shared" ref="W33:AE33" si="10">W34</f>
        <v>5950000</v>
      </c>
      <c r="X33" s="346">
        <f t="shared" si="10"/>
        <v>5950000</v>
      </c>
      <c r="Y33" s="346">
        <f t="shared" si="10"/>
        <v>11670000</v>
      </c>
      <c r="Z33" s="346">
        <f t="shared" si="10"/>
        <v>0</v>
      </c>
      <c r="AA33" s="346">
        <f t="shared" si="10"/>
        <v>0</v>
      </c>
      <c r="AB33" s="346">
        <f t="shared" si="10"/>
        <v>0</v>
      </c>
      <c r="AC33" s="346">
        <f t="shared" si="10"/>
        <v>0</v>
      </c>
      <c r="AD33" s="346">
        <f t="shared" si="10"/>
        <v>0</v>
      </c>
      <c r="AE33" s="346">
        <f t="shared" si="10"/>
        <v>0</v>
      </c>
      <c r="AF33" s="346">
        <f>AF34</f>
        <v>35470000</v>
      </c>
      <c r="AG33" s="346">
        <f>AG34</f>
        <v>42030000</v>
      </c>
    </row>
    <row r="34" spans="1:33" s="101" customFormat="1" x14ac:dyDescent="0.2">
      <c r="A34" s="245"/>
      <c r="B34" s="128" t="s">
        <v>107</v>
      </c>
      <c r="C34" s="263">
        <v>77500000</v>
      </c>
      <c r="D34" s="111"/>
      <c r="E34" s="111"/>
      <c r="F34" s="111"/>
      <c r="G34" s="111"/>
      <c r="H34" s="111"/>
      <c r="I34" s="111"/>
      <c r="J34" s="113"/>
      <c r="K34" s="297">
        <v>100</v>
      </c>
      <c r="L34" s="290">
        <f>N34/C34*100</f>
        <v>45.767741935483869</v>
      </c>
      <c r="M34" s="290">
        <f>K34-L34</f>
        <v>54.232258064516131</v>
      </c>
      <c r="N34" s="259">
        <f t="shared" ref="N34" si="11">S34</f>
        <v>35470000</v>
      </c>
      <c r="O34" s="290">
        <f>N34/C34*100</f>
        <v>45.767741935483869</v>
      </c>
      <c r="P34" s="279">
        <f>C34-N34</f>
        <v>42030000</v>
      </c>
      <c r="Q34" s="106"/>
      <c r="R34" s="5"/>
      <c r="S34" s="347">
        <f>AF34</f>
        <v>35470000</v>
      </c>
      <c r="T34" s="5"/>
      <c r="U34" s="347">
        <v>0</v>
      </c>
      <c r="V34" s="347">
        <v>11900000</v>
      </c>
      <c r="W34" s="347">
        <v>5950000</v>
      </c>
      <c r="X34" s="347">
        <v>5950000</v>
      </c>
      <c r="Y34" s="347">
        <v>11670000</v>
      </c>
      <c r="Z34" s="347">
        <v>0</v>
      </c>
      <c r="AA34" s="347">
        <v>0</v>
      </c>
      <c r="AB34" s="347">
        <v>0</v>
      </c>
      <c r="AC34" s="347">
        <v>0</v>
      </c>
      <c r="AD34" s="347">
        <v>0</v>
      </c>
      <c r="AE34" s="347">
        <v>0</v>
      </c>
      <c r="AF34" s="347">
        <f>SUM(U34:AE34)</f>
        <v>35470000</v>
      </c>
      <c r="AG34" s="347">
        <f>C34-AF34</f>
        <v>42030000</v>
      </c>
    </row>
    <row r="35" spans="1:33" s="101" customFormat="1" x14ac:dyDescent="0.2">
      <c r="A35" s="245"/>
      <c r="B35" s="128"/>
      <c r="C35" s="263"/>
      <c r="D35" s="111"/>
      <c r="E35" s="111"/>
      <c r="F35" s="111"/>
      <c r="G35" s="111"/>
      <c r="H35" s="111"/>
      <c r="I35" s="111"/>
      <c r="J35" s="248"/>
      <c r="K35" s="297"/>
      <c r="L35" s="300"/>
      <c r="M35" s="290"/>
      <c r="N35" s="272"/>
      <c r="O35" s="290"/>
      <c r="P35" s="279"/>
      <c r="Q35" s="249"/>
      <c r="R35" s="5"/>
      <c r="S35" s="347"/>
      <c r="T35" s="5"/>
      <c r="U35" s="347"/>
      <c r="V35" s="347"/>
      <c r="W35" s="347"/>
      <c r="X35" s="347"/>
      <c r="Y35" s="347"/>
      <c r="Z35" s="347"/>
      <c r="AA35" s="347"/>
      <c r="AB35" s="347"/>
      <c r="AC35" s="347"/>
      <c r="AD35" s="347"/>
      <c r="AE35" s="347"/>
      <c r="AF35" s="347"/>
      <c r="AG35" s="347"/>
    </row>
    <row r="36" spans="1:33" s="101" customFormat="1" x14ac:dyDescent="0.2">
      <c r="A36" s="245"/>
      <c r="B36" s="107" t="s">
        <v>8</v>
      </c>
      <c r="C36" s="254">
        <f>C37</f>
        <v>75000</v>
      </c>
      <c r="D36" s="180"/>
      <c r="E36" s="180"/>
      <c r="F36" s="180"/>
      <c r="G36" s="180"/>
      <c r="H36" s="180"/>
      <c r="I36" s="180"/>
      <c r="J36" s="181"/>
      <c r="K36" s="295">
        <f t="shared" ref="K36:P36" si="12">K37</f>
        <v>100</v>
      </c>
      <c r="L36" s="296">
        <f t="shared" si="12"/>
        <v>0</v>
      </c>
      <c r="M36" s="295">
        <f t="shared" si="12"/>
        <v>100</v>
      </c>
      <c r="N36" s="254">
        <f t="shared" si="12"/>
        <v>0</v>
      </c>
      <c r="O36" s="295">
        <f t="shared" si="12"/>
        <v>0</v>
      </c>
      <c r="P36" s="254">
        <f t="shared" si="12"/>
        <v>75000</v>
      </c>
      <c r="Q36" s="126"/>
      <c r="R36" s="5"/>
      <c r="S36" s="346">
        <f>S37</f>
        <v>0</v>
      </c>
      <c r="T36" s="5"/>
      <c r="U36" s="346">
        <f>U37</f>
        <v>0</v>
      </c>
      <c r="V36" s="346">
        <f>V37</f>
        <v>0</v>
      </c>
      <c r="W36" s="346">
        <f t="shared" ref="W36:AE36" si="13">W37</f>
        <v>0</v>
      </c>
      <c r="X36" s="346">
        <f t="shared" si="13"/>
        <v>0</v>
      </c>
      <c r="Y36" s="346">
        <f t="shared" si="13"/>
        <v>0</v>
      </c>
      <c r="Z36" s="346">
        <f t="shared" si="13"/>
        <v>0</v>
      </c>
      <c r="AA36" s="346">
        <f t="shared" si="13"/>
        <v>0</v>
      </c>
      <c r="AB36" s="346">
        <f t="shared" si="13"/>
        <v>0</v>
      </c>
      <c r="AC36" s="346">
        <f t="shared" si="13"/>
        <v>0</v>
      </c>
      <c r="AD36" s="346">
        <f t="shared" si="13"/>
        <v>0</v>
      </c>
      <c r="AE36" s="346">
        <f t="shared" si="13"/>
        <v>0</v>
      </c>
      <c r="AF36" s="346">
        <f>AF37</f>
        <v>0</v>
      </c>
      <c r="AG36" s="346">
        <f>AG37</f>
        <v>75000</v>
      </c>
    </row>
    <row r="37" spans="1:33" s="116" customFormat="1" x14ac:dyDescent="0.2">
      <c r="A37" s="246"/>
      <c r="B37" s="128" t="s">
        <v>108</v>
      </c>
      <c r="C37" s="262">
        <v>75000</v>
      </c>
      <c r="D37" s="108"/>
      <c r="E37" s="108"/>
      <c r="F37" s="108"/>
      <c r="G37" s="108"/>
      <c r="H37" s="108"/>
      <c r="I37" s="108"/>
      <c r="J37" s="109"/>
      <c r="K37" s="294">
        <v>100</v>
      </c>
      <c r="L37" s="301">
        <f>N37/C37*100</f>
        <v>0</v>
      </c>
      <c r="M37" s="301">
        <f>K37-L37</f>
        <v>100</v>
      </c>
      <c r="N37" s="259">
        <f t="shared" ref="N37" si="14">S37</f>
        <v>0</v>
      </c>
      <c r="O37" s="301">
        <f>N37/C37*100</f>
        <v>0</v>
      </c>
      <c r="P37" s="281">
        <f>C37-N37</f>
        <v>75000</v>
      </c>
      <c r="Q37" s="106"/>
      <c r="R37" s="115"/>
      <c r="S37" s="347">
        <f>AF37</f>
        <v>0</v>
      </c>
      <c r="T37" s="115"/>
      <c r="U37" s="347">
        <v>0</v>
      </c>
      <c r="V37" s="347">
        <v>0</v>
      </c>
      <c r="W37" s="347">
        <v>0</v>
      </c>
      <c r="X37" s="347">
        <v>0</v>
      </c>
      <c r="Y37" s="347">
        <v>0</v>
      </c>
      <c r="Z37" s="347">
        <v>0</v>
      </c>
      <c r="AA37" s="347">
        <v>0</v>
      </c>
      <c r="AB37" s="347">
        <v>0</v>
      </c>
      <c r="AC37" s="347">
        <v>0</v>
      </c>
      <c r="AD37" s="347">
        <v>0</v>
      </c>
      <c r="AE37" s="347">
        <v>0</v>
      </c>
      <c r="AF37" s="347">
        <f>SUM(U37:AE37)</f>
        <v>0</v>
      </c>
      <c r="AG37" s="347">
        <f>C37-AF37</f>
        <v>75000</v>
      </c>
    </row>
    <row r="38" spans="1:33" s="101" customFormat="1" x14ac:dyDescent="0.2">
      <c r="A38" s="245"/>
      <c r="B38" s="117"/>
      <c r="C38" s="264"/>
      <c r="D38" s="118"/>
      <c r="E38" s="118"/>
      <c r="F38" s="118"/>
      <c r="G38" s="118"/>
      <c r="H38" s="118"/>
      <c r="I38" s="118"/>
      <c r="J38" s="120"/>
      <c r="K38" s="291"/>
      <c r="L38" s="292"/>
      <c r="M38" s="292"/>
      <c r="N38" s="274"/>
      <c r="O38" s="292"/>
      <c r="P38" s="280"/>
      <c r="Q38" s="121"/>
      <c r="R38" s="5"/>
      <c r="S38" s="348"/>
      <c r="T38" s="5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</row>
    <row r="39" spans="1:33" s="101" customFormat="1" x14ac:dyDescent="0.2">
      <c r="A39" s="244" t="s">
        <v>7</v>
      </c>
      <c r="B39" s="103" t="s">
        <v>17</v>
      </c>
      <c r="C39" s="267">
        <f>C41+C44</f>
        <v>8428645</v>
      </c>
      <c r="D39" s="242"/>
      <c r="E39" s="242"/>
      <c r="F39" s="242"/>
      <c r="G39" s="242"/>
      <c r="H39" s="242"/>
      <c r="I39" s="242"/>
      <c r="J39" s="239"/>
      <c r="K39" s="298">
        <f>SUM(K41+K44)/2</f>
        <v>100</v>
      </c>
      <c r="L39" s="298">
        <f>N39/C39*100</f>
        <v>54.246501068677112</v>
      </c>
      <c r="M39" s="298">
        <f>100-L39</f>
        <v>45.753498931322888</v>
      </c>
      <c r="N39" s="267">
        <f>N41+N44</f>
        <v>4572245</v>
      </c>
      <c r="O39" s="298">
        <f>N39/C39*100</f>
        <v>54.246501068677112</v>
      </c>
      <c r="P39" s="267">
        <f>P41+P44</f>
        <v>3856400</v>
      </c>
      <c r="Q39" s="105"/>
      <c r="R39" s="5"/>
      <c r="S39" s="345">
        <f>S41+S44</f>
        <v>4572245</v>
      </c>
      <c r="T39" s="5"/>
      <c r="U39" s="345">
        <f>U41+U44</f>
        <v>0</v>
      </c>
      <c r="V39" s="345">
        <f>V41+V44</f>
        <v>1000000</v>
      </c>
      <c r="W39" s="345">
        <f t="shared" ref="W39:AE39" si="15">W41+W44</f>
        <v>500000</v>
      </c>
      <c r="X39" s="345">
        <f t="shared" si="15"/>
        <v>2072245</v>
      </c>
      <c r="Y39" s="345">
        <f t="shared" si="15"/>
        <v>1000000</v>
      </c>
      <c r="Z39" s="345">
        <f t="shared" si="15"/>
        <v>0</v>
      </c>
      <c r="AA39" s="345">
        <f t="shared" si="15"/>
        <v>0</v>
      </c>
      <c r="AB39" s="345">
        <f t="shared" si="15"/>
        <v>0</v>
      </c>
      <c r="AC39" s="345">
        <f t="shared" si="15"/>
        <v>0</v>
      </c>
      <c r="AD39" s="345">
        <f t="shared" si="15"/>
        <v>0</v>
      </c>
      <c r="AE39" s="345">
        <f t="shared" si="15"/>
        <v>0</v>
      </c>
      <c r="AF39" s="345">
        <f>AF41+AF44</f>
        <v>4572245</v>
      </c>
      <c r="AG39" s="345">
        <f>AG41+AG44</f>
        <v>3856400</v>
      </c>
    </row>
    <row r="40" spans="1:33" s="101" customFormat="1" x14ac:dyDescent="0.2">
      <c r="A40" s="244"/>
      <c r="B40" s="103"/>
      <c r="C40" s="266"/>
      <c r="D40" s="122"/>
      <c r="E40" s="122"/>
      <c r="F40" s="122"/>
      <c r="G40" s="122"/>
      <c r="H40" s="122"/>
      <c r="I40" s="122"/>
      <c r="J40" s="104"/>
      <c r="K40" s="299"/>
      <c r="L40" s="294"/>
      <c r="M40" s="294"/>
      <c r="N40" s="266"/>
      <c r="O40" s="294"/>
      <c r="P40" s="259"/>
      <c r="Q40" s="105"/>
      <c r="R40" s="5"/>
      <c r="S40" s="349"/>
      <c r="T40" s="5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49"/>
      <c r="AF40" s="349"/>
      <c r="AG40" s="349"/>
    </row>
    <row r="41" spans="1:33" s="101" customFormat="1" x14ac:dyDescent="0.2">
      <c r="A41" s="245"/>
      <c r="B41" s="217" t="s">
        <v>0</v>
      </c>
      <c r="C41" s="254">
        <f>C42</f>
        <v>6000000</v>
      </c>
      <c r="D41" s="180"/>
      <c r="E41" s="180"/>
      <c r="F41" s="180"/>
      <c r="G41" s="180"/>
      <c r="H41" s="180"/>
      <c r="I41" s="180"/>
      <c r="J41" s="180"/>
      <c r="K41" s="288">
        <f>K42</f>
        <v>100</v>
      </c>
      <c r="L41" s="289">
        <f>N41/C41*100</f>
        <v>50</v>
      </c>
      <c r="M41" s="288">
        <f>M42</f>
        <v>50</v>
      </c>
      <c r="N41" s="254">
        <f>N42</f>
        <v>3000000</v>
      </c>
      <c r="O41" s="288">
        <f>O42</f>
        <v>50</v>
      </c>
      <c r="P41" s="278">
        <f>C41-N41</f>
        <v>3000000</v>
      </c>
      <c r="Q41" s="180"/>
      <c r="R41" s="5"/>
      <c r="S41" s="346">
        <f>S42</f>
        <v>3000000</v>
      </c>
      <c r="T41" s="5"/>
      <c r="U41" s="346">
        <f>U42</f>
        <v>0</v>
      </c>
      <c r="V41" s="346">
        <f>V42</f>
        <v>1000000</v>
      </c>
      <c r="W41" s="346">
        <f t="shared" ref="W41:AE41" si="16">W42</f>
        <v>500000</v>
      </c>
      <c r="X41" s="346">
        <f t="shared" si="16"/>
        <v>500000</v>
      </c>
      <c r="Y41" s="346">
        <f t="shared" si="16"/>
        <v>1000000</v>
      </c>
      <c r="Z41" s="346">
        <f t="shared" si="16"/>
        <v>0</v>
      </c>
      <c r="AA41" s="346">
        <f t="shared" si="16"/>
        <v>0</v>
      </c>
      <c r="AB41" s="346">
        <f t="shared" si="16"/>
        <v>0</v>
      </c>
      <c r="AC41" s="346">
        <f t="shared" si="16"/>
        <v>0</v>
      </c>
      <c r="AD41" s="346">
        <f t="shared" si="16"/>
        <v>0</v>
      </c>
      <c r="AE41" s="346">
        <f t="shared" si="16"/>
        <v>0</v>
      </c>
      <c r="AF41" s="346">
        <f>AF42</f>
        <v>3000000</v>
      </c>
      <c r="AG41" s="346">
        <f>AG42</f>
        <v>3000000</v>
      </c>
    </row>
    <row r="42" spans="1:33" s="101" customFormat="1" x14ac:dyDescent="0.2">
      <c r="A42" s="245"/>
      <c r="B42" s="129" t="s">
        <v>109</v>
      </c>
      <c r="C42" s="262">
        <v>6000000</v>
      </c>
      <c r="D42" s="108"/>
      <c r="E42" s="108"/>
      <c r="F42" s="108"/>
      <c r="G42" s="108"/>
      <c r="H42" s="108"/>
      <c r="I42" s="108"/>
      <c r="J42" s="109"/>
      <c r="K42" s="297">
        <v>100</v>
      </c>
      <c r="L42" s="290">
        <f>N42/C42*100</f>
        <v>50</v>
      </c>
      <c r="M42" s="290">
        <f>K42-L42</f>
        <v>50</v>
      </c>
      <c r="N42" s="259">
        <f t="shared" ref="N42" si="17">S42</f>
        <v>3000000</v>
      </c>
      <c r="O42" s="290">
        <f>N42/C42*100</f>
        <v>50</v>
      </c>
      <c r="P42" s="281">
        <f>C42-N42</f>
        <v>3000000</v>
      </c>
      <c r="Q42" s="106"/>
      <c r="R42" s="5"/>
      <c r="S42" s="347">
        <f>AF42</f>
        <v>3000000</v>
      </c>
      <c r="T42" s="5"/>
      <c r="U42" s="347">
        <v>0</v>
      </c>
      <c r="V42" s="347">
        <v>1000000</v>
      </c>
      <c r="W42" s="347">
        <v>500000</v>
      </c>
      <c r="X42" s="347">
        <v>500000</v>
      </c>
      <c r="Y42" s="347">
        <v>1000000</v>
      </c>
      <c r="Z42" s="347">
        <v>0</v>
      </c>
      <c r="AA42" s="347">
        <v>0</v>
      </c>
      <c r="AB42" s="347">
        <v>0</v>
      </c>
      <c r="AC42" s="347">
        <v>0</v>
      </c>
      <c r="AD42" s="347">
        <v>0</v>
      </c>
      <c r="AE42" s="347">
        <v>0</v>
      </c>
      <c r="AF42" s="347">
        <f>SUM(U42:AE42)</f>
        <v>3000000</v>
      </c>
      <c r="AG42" s="347">
        <f>C42-AF42</f>
        <v>3000000</v>
      </c>
    </row>
    <row r="43" spans="1:33" s="101" customFormat="1" x14ac:dyDescent="0.2">
      <c r="A43" s="245"/>
      <c r="B43" s="129"/>
      <c r="C43" s="262"/>
      <c r="D43" s="108"/>
      <c r="E43" s="108"/>
      <c r="F43" s="108"/>
      <c r="G43" s="108"/>
      <c r="H43" s="108"/>
      <c r="I43" s="108"/>
      <c r="J43" s="109"/>
      <c r="K43" s="302"/>
      <c r="L43" s="290"/>
      <c r="M43" s="290"/>
      <c r="N43" s="272"/>
      <c r="O43" s="290"/>
      <c r="P43" s="281"/>
      <c r="Q43" s="106"/>
      <c r="R43" s="5"/>
      <c r="S43" s="347"/>
      <c r="T43" s="5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</row>
    <row r="44" spans="1:33" s="101" customFormat="1" x14ac:dyDescent="0.2">
      <c r="A44" s="245"/>
      <c r="B44" s="243" t="s">
        <v>8</v>
      </c>
      <c r="C44" s="254">
        <f>SUM(C45:C46)</f>
        <v>2428645</v>
      </c>
      <c r="D44" s="180"/>
      <c r="E44" s="180"/>
      <c r="F44" s="180"/>
      <c r="G44" s="180"/>
      <c r="H44" s="180"/>
      <c r="I44" s="180"/>
      <c r="J44" s="180"/>
      <c r="K44" s="288">
        <f>K45</f>
        <v>100</v>
      </c>
      <c r="L44" s="289">
        <f>N44/C44*100</f>
        <v>64.737538833382402</v>
      </c>
      <c r="M44" s="288">
        <f>100-L44</f>
        <v>35.262461166617598</v>
      </c>
      <c r="N44" s="254">
        <f>SUM(N45:N46)</f>
        <v>1572245</v>
      </c>
      <c r="O44" s="288">
        <f>O45</f>
        <v>64.737538833382402</v>
      </c>
      <c r="P44" s="278">
        <f>C44-N44</f>
        <v>856400</v>
      </c>
      <c r="Q44" s="103"/>
      <c r="R44" s="5"/>
      <c r="S44" s="346">
        <f>SUM(S45:S46)</f>
        <v>1572245</v>
      </c>
      <c r="T44" s="5"/>
      <c r="U44" s="346">
        <f>SUM(U45:U46)</f>
        <v>0</v>
      </c>
      <c r="V44" s="346">
        <f>SUM(V45:V46)</f>
        <v>0</v>
      </c>
      <c r="W44" s="346">
        <f t="shared" ref="W44:AE44" si="18">SUM(W45:W46)</f>
        <v>0</v>
      </c>
      <c r="X44" s="346">
        <f t="shared" si="18"/>
        <v>1572245</v>
      </c>
      <c r="Y44" s="346">
        <f t="shared" si="18"/>
        <v>0</v>
      </c>
      <c r="Z44" s="346">
        <f t="shared" si="18"/>
        <v>0</v>
      </c>
      <c r="AA44" s="346">
        <f t="shared" si="18"/>
        <v>0</v>
      </c>
      <c r="AB44" s="346">
        <f t="shared" si="18"/>
        <v>0</v>
      </c>
      <c r="AC44" s="346">
        <f t="shared" si="18"/>
        <v>0</v>
      </c>
      <c r="AD44" s="346">
        <f t="shared" si="18"/>
        <v>0</v>
      </c>
      <c r="AE44" s="346">
        <f t="shared" si="18"/>
        <v>0</v>
      </c>
      <c r="AF44" s="346">
        <f>SUM(AF45:AF46)</f>
        <v>1572245</v>
      </c>
      <c r="AG44" s="346">
        <f>SUM(AG45:AG46)</f>
        <v>856400</v>
      </c>
    </row>
    <row r="45" spans="1:33" s="101" customFormat="1" x14ac:dyDescent="0.2">
      <c r="A45" s="245"/>
      <c r="B45" s="130" t="s">
        <v>110</v>
      </c>
      <c r="C45" s="263">
        <v>2428645</v>
      </c>
      <c r="D45" s="111"/>
      <c r="E45" s="111"/>
      <c r="F45" s="111"/>
      <c r="G45" s="111"/>
      <c r="H45" s="111"/>
      <c r="I45" s="111"/>
      <c r="J45" s="113"/>
      <c r="K45" s="297">
        <v>100</v>
      </c>
      <c r="L45" s="290">
        <f>N45/C45*100</f>
        <v>64.737538833382402</v>
      </c>
      <c r="M45" s="290">
        <f>K45-L45</f>
        <v>35.262461166617598</v>
      </c>
      <c r="N45" s="259">
        <f t="shared" ref="N45" si="19">S45</f>
        <v>1572245</v>
      </c>
      <c r="O45" s="290">
        <f>N45/C45*100</f>
        <v>64.737538833382402</v>
      </c>
      <c r="P45" s="282">
        <f>C45-N45</f>
        <v>856400</v>
      </c>
      <c r="Q45" s="114"/>
      <c r="R45" s="5"/>
      <c r="S45" s="347">
        <f>AF45</f>
        <v>1572245</v>
      </c>
      <c r="T45" s="5"/>
      <c r="U45" s="347">
        <v>0</v>
      </c>
      <c r="V45" s="347">
        <v>0</v>
      </c>
      <c r="W45" s="347">
        <v>0</v>
      </c>
      <c r="X45" s="347">
        <v>1572245</v>
      </c>
      <c r="Y45" s="347">
        <v>0</v>
      </c>
      <c r="Z45" s="347">
        <v>0</v>
      </c>
      <c r="AA45" s="347">
        <v>0</v>
      </c>
      <c r="AB45" s="347">
        <v>0</v>
      </c>
      <c r="AC45" s="347">
        <v>0</v>
      </c>
      <c r="AD45" s="347">
        <v>0</v>
      </c>
      <c r="AE45" s="347">
        <v>0</v>
      </c>
      <c r="AF45" s="347">
        <f>SUM(U45:AE45)</f>
        <v>1572245</v>
      </c>
      <c r="AG45" s="347">
        <f>C45-AF45</f>
        <v>856400</v>
      </c>
    </row>
    <row r="46" spans="1:33" s="101" customFormat="1" x14ac:dyDescent="0.2">
      <c r="A46" s="245"/>
      <c r="B46" s="117"/>
      <c r="C46" s="262"/>
      <c r="D46" s="108"/>
      <c r="E46" s="108"/>
      <c r="F46" s="108"/>
      <c r="G46" s="108"/>
      <c r="H46" s="108"/>
      <c r="I46" s="108"/>
      <c r="J46" s="109"/>
      <c r="K46" s="298"/>
      <c r="L46" s="289"/>
      <c r="M46" s="289"/>
      <c r="N46" s="273"/>
      <c r="O46" s="289"/>
      <c r="P46" s="278"/>
      <c r="Q46" s="106"/>
      <c r="R46" s="5"/>
      <c r="S46" s="348"/>
      <c r="T46" s="5"/>
      <c r="U46" s="348"/>
      <c r="V46" s="348"/>
      <c r="W46" s="348"/>
      <c r="X46" s="348"/>
      <c r="Y46" s="348"/>
      <c r="Z46" s="348"/>
      <c r="AA46" s="348"/>
      <c r="AB46" s="348"/>
      <c r="AC46" s="348"/>
      <c r="AD46" s="348"/>
      <c r="AE46" s="348"/>
      <c r="AF46" s="348"/>
      <c r="AG46" s="348"/>
    </row>
    <row r="47" spans="1:33" s="101" customFormat="1" x14ac:dyDescent="0.2">
      <c r="A47" s="244" t="s">
        <v>128</v>
      </c>
      <c r="B47" s="103" t="s">
        <v>12</v>
      </c>
      <c r="C47" s="240">
        <f>C49</f>
        <v>31234813</v>
      </c>
      <c r="D47" s="242"/>
      <c r="E47" s="242"/>
      <c r="F47" s="242"/>
      <c r="G47" s="242"/>
      <c r="H47" s="242"/>
      <c r="I47" s="242"/>
      <c r="J47" s="239"/>
      <c r="K47" s="298">
        <f t="shared" ref="K47:P47" si="20">K49</f>
        <v>100</v>
      </c>
      <c r="L47" s="298">
        <f t="shared" si="20"/>
        <v>52.136050886554052</v>
      </c>
      <c r="M47" s="298">
        <f>100-L47</f>
        <v>47.863949113445948</v>
      </c>
      <c r="N47" s="240">
        <f t="shared" si="20"/>
        <v>16284598</v>
      </c>
      <c r="O47" s="298">
        <f t="shared" si="20"/>
        <v>52.136050886554052</v>
      </c>
      <c r="P47" s="240">
        <f t="shared" si="20"/>
        <v>14950215</v>
      </c>
      <c r="Q47" s="105"/>
      <c r="R47" s="5"/>
      <c r="S47" s="345">
        <f>S49</f>
        <v>16284598</v>
      </c>
      <c r="T47" s="5"/>
      <c r="U47" s="345">
        <f>U49</f>
        <v>0</v>
      </c>
      <c r="V47" s="345">
        <f>V49</f>
        <v>7564948</v>
      </c>
      <c r="W47" s="345">
        <f t="shared" ref="W47:AE47" si="21">W49</f>
        <v>0</v>
      </c>
      <c r="X47" s="345">
        <f t="shared" si="21"/>
        <v>5906000</v>
      </c>
      <c r="Y47" s="345">
        <f t="shared" si="21"/>
        <v>2813650</v>
      </c>
      <c r="Z47" s="345">
        <f t="shared" si="21"/>
        <v>0</v>
      </c>
      <c r="AA47" s="345">
        <f t="shared" si="21"/>
        <v>0</v>
      </c>
      <c r="AB47" s="345">
        <f t="shared" si="21"/>
        <v>0</v>
      </c>
      <c r="AC47" s="345">
        <f t="shared" si="21"/>
        <v>0</v>
      </c>
      <c r="AD47" s="345">
        <f t="shared" si="21"/>
        <v>0</v>
      </c>
      <c r="AE47" s="345">
        <f t="shared" si="21"/>
        <v>0</v>
      </c>
      <c r="AF47" s="345">
        <f>AF49</f>
        <v>16284598</v>
      </c>
      <c r="AG47" s="345">
        <f>AG49</f>
        <v>14950215</v>
      </c>
    </row>
    <row r="48" spans="1:33" s="101" customFormat="1" x14ac:dyDescent="0.2">
      <c r="A48" s="244"/>
      <c r="B48" s="103"/>
      <c r="C48" s="258"/>
      <c r="D48" s="122"/>
      <c r="E48" s="122"/>
      <c r="F48" s="122"/>
      <c r="G48" s="122"/>
      <c r="H48" s="122"/>
      <c r="I48" s="122"/>
      <c r="J48" s="104"/>
      <c r="K48" s="299"/>
      <c r="L48" s="294"/>
      <c r="M48" s="299"/>
      <c r="N48" s="258"/>
      <c r="O48" s="299"/>
      <c r="P48" s="259"/>
      <c r="Q48" s="105"/>
      <c r="R48" s="5"/>
      <c r="S48" s="349"/>
      <c r="T48" s="5"/>
      <c r="U48" s="349"/>
      <c r="V48" s="349"/>
      <c r="W48" s="349"/>
      <c r="X48" s="349"/>
      <c r="Y48" s="349"/>
      <c r="Z48" s="349"/>
      <c r="AA48" s="349"/>
      <c r="AB48" s="349"/>
      <c r="AC48" s="349"/>
      <c r="AD48" s="349"/>
      <c r="AE48" s="349"/>
      <c r="AF48" s="349"/>
      <c r="AG48" s="349"/>
    </row>
    <row r="49" spans="1:33" s="101" customFormat="1" x14ac:dyDescent="0.2">
      <c r="A49" s="245"/>
      <c r="B49" s="129" t="s">
        <v>8</v>
      </c>
      <c r="C49" s="254">
        <f>C50</f>
        <v>31234813</v>
      </c>
      <c r="D49" s="180"/>
      <c r="E49" s="180"/>
      <c r="F49" s="180"/>
      <c r="G49" s="180"/>
      <c r="H49" s="180"/>
      <c r="I49" s="180"/>
      <c r="J49" s="180"/>
      <c r="K49" s="288">
        <f>K50</f>
        <v>100</v>
      </c>
      <c r="L49" s="289">
        <f>O49</f>
        <v>52.136050886554052</v>
      </c>
      <c r="M49" s="288">
        <f>100-L49</f>
        <v>47.863949113445948</v>
      </c>
      <c r="N49" s="254">
        <f>N50</f>
        <v>16284598</v>
      </c>
      <c r="O49" s="288">
        <f>O50</f>
        <v>52.136050886554052</v>
      </c>
      <c r="P49" s="278">
        <f>C49-N49</f>
        <v>14950215</v>
      </c>
      <c r="Q49" s="180"/>
      <c r="R49" s="5"/>
      <c r="S49" s="346">
        <f>S50</f>
        <v>16284598</v>
      </c>
      <c r="T49" s="5"/>
      <c r="U49" s="346">
        <f>U50</f>
        <v>0</v>
      </c>
      <c r="V49" s="346">
        <f>V50</f>
        <v>7564948</v>
      </c>
      <c r="W49" s="346">
        <f t="shared" ref="W49:AE49" si="22">W50</f>
        <v>0</v>
      </c>
      <c r="X49" s="346">
        <f t="shared" si="22"/>
        <v>5906000</v>
      </c>
      <c r="Y49" s="346">
        <f t="shared" si="22"/>
        <v>2813650</v>
      </c>
      <c r="Z49" s="346">
        <f t="shared" si="22"/>
        <v>0</v>
      </c>
      <c r="AA49" s="346">
        <f t="shared" si="22"/>
        <v>0</v>
      </c>
      <c r="AB49" s="346">
        <f t="shared" si="22"/>
        <v>0</v>
      </c>
      <c r="AC49" s="346">
        <f t="shared" si="22"/>
        <v>0</v>
      </c>
      <c r="AD49" s="346">
        <f t="shared" si="22"/>
        <v>0</v>
      </c>
      <c r="AE49" s="346">
        <f t="shared" si="22"/>
        <v>0</v>
      </c>
      <c r="AF49" s="346">
        <f>AF50</f>
        <v>16284598</v>
      </c>
      <c r="AG49" s="346">
        <f>AG50</f>
        <v>14950215</v>
      </c>
    </row>
    <row r="50" spans="1:33" s="101" customFormat="1" ht="13.5" customHeight="1" x14ac:dyDescent="0.2">
      <c r="A50" s="245"/>
      <c r="B50" s="129" t="s">
        <v>111</v>
      </c>
      <c r="C50" s="262">
        <v>31234813</v>
      </c>
      <c r="D50" s="108"/>
      <c r="E50" s="108"/>
      <c r="F50" s="108"/>
      <c r="G50" s="108"/>
      <c r="H50" s="108"/>
      <c r="I50" s="108"/>
      <c r="J50" s="109"/>
      <c r="K50" s="294">
        <v>100</v>
      </c>
      <c r="L50" s="301">
        <f>N50/C50*100</f>
        <v>52.136050886554052</v>
      </c>
      <c r="M50" s="301">
        <f>K50-L50</f>
        <v>47.863949113445948</v>
      </c>
      <c r="N50" s="259">
        <f t="shared" ref="N50" si="23">S50</f>
        <v>16284598</v>
      </c>
      <c r="O50" s="301">
        <f>N50/C50*100</f>
        <v>52.136050886554052</v>
      </c>
      <c r="P50" s="281">
        <f>C50-N50</f>
        <v>14950215</v>
      </c>
      <c r="Q50" s="106"/>
      <c r="R50" s="5"/>
      <c r="S50" s="347">
        <f>AF50</f>
        <v>16284598</v>
      </c>
      <c r="T50" s="5"/>
      <c r="U50" s="347">
        <v>0</v>
      </c>
      <c r="V50" s="347">
        <v>7564948</v>
      </c>
      <c r="W50" s="347">
        <v>0</v>
      </c>
      <c r="X50" s="347">
        <v>5906000</v>
      </c>
      <c r="Y50" s="347">
        <v>2813650</v>
      </c>
      <c r="Z50" s="347">
        <v>0</v>
      </c>
      <c r="AA50" s="347">
        <v>0</v>
      </c>
      <c r="AB50" s="347">
        <v>0</v>
      </c>
      <c r="AC50" s="347">
        <v>0</v>
      </c>
      <c r="AD50" s="347">
        <v>0</v>
      </c>
      <c r="AE50" s="347">
        <v>0</v>
      </c>
      <c r="AF50" s="347">
        <f>SUM(U50:AE50)</f>
        <v>16284598</v>
      </c>
      <c r="AG50" s="347">
        <f>C50-AF50</f>
        <v>14950215</v>
      </c>
    </row>
    <row r="51" spans="1:33" s="116" customFormat="1" x14ac:dyDescent="0.2">
      <c r="A51" s="246"/>
      <c r="B51" s="125"/>
      <c r="C51" s="254"/>
      <c r="D51" s="180"/>
      <c r="E51" s="180"/>
      <c r="F51" s="180"/>
      <c r="G51" s="180"/>
      <c r="H51" s="180"/>
      <c r="I51" s="180"/>
      <c r="J51" s="180"/>
      <c r="K51" s="303"/>
      <c r="L51" s="303"/>
      <c r="M51" s="303"/>
      <c r="N51" s="255"/>
      <c r="O51" s="303"/>
      <c r="P51" s="255"/>
      <c r="Q51" s="180"/>
      <c r="R51" s="115"/>
      <c r="S51" s="350"/>
      <c r="T51" s="115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</row>
    <row r="52" spans="1:33" s="116" customFormat="1" ht="22.5" x14ac:dyDescent="0.2">
      <c r="A52" s="99">
        <v>11</v>
      </c>
      <c r="B52" s="127" t="s">
        <v>13</v>
      </c>
      <c r="C52" s="254">
        <f>C54</f>
        <v>26700000</v>
      </c>
      <c r="D52" s="251"/>
      <c r="E52" s="251"/>
      <c r="F52" s="251"/>
      <c r="G52" s="251"/>
      <c r="H52" s="251"/>
      <c r="I52" s="251"/>
      <c r="J52" s="250"/>
      <c r="K52" s="304">
        <f>K54</f>
        <v>100</v>
      </c>
      <c r="L52" s="304">
        <f>N52/C52*100</f>
        <v>17.835205992509362</v>
      </c>
      <c r="M52" s="304">
        <f>100-L52</f>
        <v>82.164794007490642</v>
      </c>
      <c r="N52" s="254">
        <f>N54</f>
        <v>4762000</v>
      </c>
      <c r="O52" s="304">
        <f t="shared" ref="O52" si="24">O54</f>
        <v>17.835205992509362</v>
      </c>
      <c r="P52" s="254">
        <f>P54</f>
        <v>21938000</v>
      </c>
      <c r="Q52" s="250"/>
      <c r="R52" s="115"/>
      <c r="S52" s="346">
        <f>S54</f>
        <v>4762000</v>
      </c>
      <c r="T52" s="115"/>
      <c r="U52" s="346">
        <f>U54</f>
        <v>0</v>
      </c>
      <c r="V52" s="346">
        <f>V54</f>
        <v>0</v>
      </c>
      <c r="W52" s="346">
        <f t="shared" ref="W52:AE52" si="25">W54</f>
        <v>0</v>
      </c>
      <c r="X52" s="346">
        <f t="shared" si="25"/>
        <v>3800000</v>
      </c>
      <c r="Y52" s="346">
        <f t="shared" si="25"/>
        <v>962000</v>
      </c>
      <c r="Z52" s="346">
        <f t="shared" si="25"/>
        <v>0</v>
      </c>
      <c r="AA52" s="346">
        <f t="shared" si="25"/>
        <v>0</v>
      </c>
      <c r="AB52" s="346">
        <f t="shared" si="25"/>
        <v>0</v>
      </c>
      <c r="AC52" s="346">
        <f t="shared" si="25"/>
        <v>0</v>
      </c>
      <c r="AD52" s="346">
        <f t="shared" si="25"/>
        <v>0</v>
      </c>
      <c r="AE52" s="346">
        <f t="shared" si="25"/>
        <v>0</v>
      </c>
      <c r="AF52" s="346">
        <f>AF54</f>
        <v>4762000</v>
      </c>
      <c r="AG52" s="346">
        <f>AG54</f>
        <v>21938000</v>
      </c>
    </row>
    <row r="53" spans="1:33" s="116" customFormat="1" x14ac:dyDescent="0.2">
      <c r="A53" s="244"/>
      <c r="B53" s="127"/>
      <c r="C53" s="258"/>
      <c r="D53" s="122"/>
      <c r="E53" s="122"/>
      <c r="F53" s="122"/>
      <c r="G53" s="122"/>
      <c r="H53" s="122"/>
      <c r="I53" s="122"/>
      <c r="J53" s="104"/>
      <c r="K53" s="299"/>
      <c r="L53" s="299"/>
      <c r="M53" s="299"/>
      <c r="N53" s="258"/>
      <c r="O53" s="294"/>
      <c r="P53" s="259"/>
      <c r="Q53" s="105"/>
      <c r="R53" s="115"/>
      <c r="S53" s="349"/>
      <c r="T53" s="115"/>
      <c r="U53" s="349"/>
      <c r="V53" s="349"/>
      <c r="W53" s="349"/>
      <c r="X53" s="349"/>
      <c r="Y53" s="349"/>
      <c r="Z53" s="349"/>
      <c r="AA53" s="349"/>
      <c r="AB53" s="349"/>
      <c r="AC53" s="349"/>
      <c r="AD53" s="349"/>
      <c r="AE53" s="349"/>
      <c r="AF53" s="349"/>
      <c r="AG53" s="349"/>
    </row>
    <row r="54" spans="1:33" s="116" customFormat="1" x14ac:dyDescent="0.2">
      <c r="A54" s="245"/>
      <c r="B54" s="107" t="s">
        <v>8</v>
      </c>
      <c r="C54" s="254">
        <f>SUM(C55:C58)</f>
        <v>26700000</v>
      </c>
      <c r="D54" s="180"/>
      <c r="E54" s="180"/>
      <c r="F54" s="180"/>
      <c r="G54" s="180"/>
      <c r="H54" s="180"/>
      <c r="I54" s="180"/>
      <c r="J54" s="180"/>
      <c r="K54" s="288">
        <f>SUM(K55:K58)/4</f>
        <v>100</v>
      </c>
      <c r="L54" s="288">
        <f>N54/C54*100</f>
        <v>17.835205992509362</v>
      </c>
      <c r="M54" s="288">
        <f>100-L54</f>
        <v>82.164794007490642</v>
      </c>
      <c r="N54" s="254">
        <f>SUM(N55:N58)</f>
        <v>4762000</v>
      </c>
      <c r="O54" s="288">
        <f>N54/C54*100</f>
        <v>17.835205992509362</v>
      </c>
      <c r="P54" s="278">
        <f>C54-N54</f>
        <v>21938000</v>
      </c>
      <c r="Q54" s="180"/>
      <c r="R54" s="115"/>
      <c r="S54" s="346">
        <f>SUM(S55:S58)</f>
        <v>4762000</v>
      </c>
      <c r="T54" s="115"/>
      <c r="U54" s="346">
        <f>SUM(U55:U58)</f>
        <v>0</v>
      </c>
      <c r="V54" s="346">
        <f>SUM(V55:V58)</f>
        <v>0</v>
      </c>
      <c r="W54" s="346">
        <f t="shared" ref="W54:AE54" si="26">SUM(W55:W58)</f>
        <v>0</v>
      </c>
      <c r="X54" s="346">
        <f t="shared" si="26"/>
        <v>3800000</v>
      </c>
      <c r="Y54" s="346">
        <f t="shared" si="26"/>
        <v>962000</v>
      </c>
      <c r="Z54" s="346">
        <f t="shared" si="26"/>
        <v>0</v>
      </c>
      <c r="AA54" s="346">
        <f t="shared" si="26"/>
        <v>0</v>
      </c>
      <c r="AB54" s="346">
        <f t="shared" si="26"/>
        <v>0</v>
      </c>
      <c r="AC54" s="346">
        <f t="shared" si="26"/>
        <v>0</v>
      </c>
      <c r="AD54" s="346">
        <f t="shared" si="26"/>
        <v>0</v>
      </c>
      <c r="AE54" s="346">
        <f t="shared" si="26"/>
        <v>0</v>
      </c>
      <c r="AF54" s="346">
        <f>SUM(AF55:AF58)</f>
        <v>4762000</v>
      </c>
      <c r="AG54" s="346">
        <f>SUM(AG55:AG58)</f>
        <v>21938000</v>
      </c>
    </row>
    <row r="55" spans="1:33" s="116" customFormat="1" x14ac:dyDescent="0.2">
      <c r="A55" s="247"/>
      <c r="B55" s="107" t="s">
        <v>119</v>
      </c>
      <c r="C55" s="262">
        <v>5000000</v>
      </c>
      <c r="D55" s="108"/>
      <c r="E55" s="108"/>
      <c r="F55" s="108"/>
      <c r="G55" s="108"/>
      <c r="H55" s="108"/>
      <c r="I55" s="108"/>
      <c r="J55" s="109"/>
      <c r="K55" s="294">
        <v>100</v>
      </c>
      <c r="L55" s="301">
        <f>N55/C55*100</f>
        <v>0</v>
      </c>
      <c r="M55" s="301">
        <f>K55-L55</f>
        <v>100</v>
      </c>
      <c r="N55" s="259">
        <f t="shared" ref="N55:N58" si="27">S55</f>
        <v>0</v>
      </c>
      <c r="O55" s="301">
        <f>N55/C55*100</f>
        <v>0</v>
      </c>
      <c r="P55" s="281">
        <f>C55-N55</f>
        <v>5000000</v>
      </c>
      <c r="Q55" s="106"/>
      <c r="R55" s="115"/>
      <c r="S55" s="347">
        <f t="shared" ref="S55:S58" si="28">AF55</f>
        <v>0</v>
      </c>
      <c r="T55" s="115"/>
      <c r="U55" s="347">
        <v>0</v>
      </c>
      <c r="V55" s="347">
        <v>0</v>
      </c>
      <c r="W55" s="347">
        <v>0</v>
      </c>
      <c r="X55" s="347">
        <v>0</v>
      </c>
      <c r="Y55" s="347">
        <v>0</v>
      </c>
      <c r="Z55" s="347">
        <v>0</v>
      </c>
      <c r="AA55" s="347">
        <v>0</v>
      </c>
      <c r="AB55" s="347">
        <v>0</v>
      </c>
      <c r="AC55" s="347">
        <v>0</v>
      </c>
      <c r="AD55" s="347">
        <v>0</v>
      </c>
      <c r="AE55" s="347">
        <v>0</v>
      </c>
      <c r="AF55" s="347">
        <f t="shared" ref="AF55:AF58" si="29">SUM(U55:AE55)</f>
        <v>0</v>
      </c>
      <c r="AG55" s="347">
        <f t="shared" ref="AG55:AG58" si="30">C55-AF55</f>
        <v>5000000</v>
      </c>
    </row>
    <row r="56" spans="1:33" s="116" customFormat="1" x14ac:dyDescent="0.2">
      <c r="A56" s="245"/>
      <c r="B56" s="107" t="s">
        <v>130</v>
      </c>
      <c r="C56" s="262">
        <v>14400000</v>
      </c>
      <c r="D56" s="108"/>
      <c r="E56" s="108"/>
      <c r="F56" s="108"/>
      <c r="G56" s="108"/>
      <c r="H56" s="108"/>
      <c r="I56" s="108"/>
      <c r="J56" s="109"/>
      <c r="K56" s="294">
        <v>100</v>
      </c>
      <c r="L56" s="301">
        <f>N56/C56*100</f>
        <v>6.9444444444444446</v>
      </c>
      <c r="M56" s="301">
        <f>K56-L56</f>
        <v>93.055555555555557</v>
      </c>
      <c r="N56" s="259">
        <f t="shared" si="27"/>
        <v>1000000</v>
      </c>
      <c r="O56" s="301">
        <f>N56/C56*100</f>
        <v>6.9444444444444446</v>
      </c>
      <c r="P56" s="281">
        <f>C56-N56</f>
        <v>13400000</v>
      </c>
      <c r="Q56" s="106"/>
      <c r="R56" s="115"/>
      <c r="S56" s="347">
        <f t="shared" si="28"/>
        <v>1000000</v>
      </c>
      <c r="T56" s="115"/>
      <c r="U56" s="347">
        <v>0</v>
      </c>
      <c r="V56" s="347">
        <v>0</v>
      </c>
      <c r="W56" s="347">
        <v>0</v>
      </c>
      <c r="X56" s="347">
        <v>1000000</v>
      </c>
      <c r="Y56" s="347">
        <v>0</v>
      </c>
      <c r="Z56" s="347">
        <v>0</v>
      </c>
      <c r="AA56" s="347">
        <v>0</v>
      </c>
      <c r="AB56" s="347">
        <v>0</v>
      </c>
      <c r="AC56" s="347">
        <v>0</v>
      </c>
      <c r="AD56" s="347">
        <v>0</v>
      </c>
      <c r="AE56" s="347">
        <v>0</v>
      </c>
      <c r="AF56" s="347">
        <f t="shared" si="29"/>
        <v>1000000</v>
      </c>
      <c r="AG56" s="347">
        <f t="shared" si="30"/>
        <v>13400000</v>
      </c>
    </row>
    <row r="57" spans="1:33" s="116" customFormat="1" x14ac:dyDescent="0.2">
      <c r="A57" s="245"/>
      <c r="B57" s="107" t="s">
        <v>116</v>
      </c>
      <c r="C57" s="262">
        <v>900000</v>
      </c>
      <c r="D57" s="108"/>
      <c r="E57" s="108"/>
      <c r="F57" s="108"/>
      <c r="G57" s="108"/>
      <c r="H57" s="108"/>
      <c r="I57" s="108"/>
      <c r="J57" s="109"/>
      <c r="K57" s="294">
        <v>100</v>
      </c>
      <c r="L57" s="301">
        <f>N57/C57*100</f>
        <v>50</v>
      </c>
      <c r="M57" s="301">
        <f>K57-L57</f>
        <v>50</v>
      </c>
      <c r="N57" s="259">
        <f t="shared" si="27"/>
        <v>450000</v>
      </c>
      <c r="O57" s="301">
        <f>N57/C57*100</f>
        <v>50</v>
      </c>
      <c r="P57" s="283">
        <f>C57-N57</f>
        <v>450000</v>
      </c>
      <c r="Q57" s="106"/>
      <c r="R57" s="115"/>
      <c r="S57" s="347">
        <f t="shared" si="28"/>
        <v>450000</v>
      </c>
      <c r="T57" s="115"/>
      <c r="U57" s="347">
        <v>0</v>
      </c>
      <c r="V57" s="347">
        <v>0</v>
      </c>
      <c r="W57" s="347">
        <v>0</v>
      </c>
      <c r="X57" s="347">
        <v>0</v>
      </c>
      <c r="Y57" s="347">
        <v>450000</v>
      </c>
      <c r="Z57" s="347">
        <v>0</v>
      </c>
      <c r="AA57" s="347">
        <v>0</v>
      </c>
      <c r="AB57" s="347">
        <v>0</v>
      </c>
      <c r="AC57" s="347">
        <v>0</v>
      </c>
      <c r="AD57" s="347">
        <v>0</v>
      </c>
      <c r="AE57" s="347">
        <v>0</v>
      </c>
      <c r="AF57" s="347">
        <f t="shared" si="29"/>
        <v>450000</v>
      </c>
      <c r="AG57" s="347">
        <f t="shared" si="30"/>
        <v>450000</v>
      </c>
    </row>
    <row r="58" spans="1:33" s="116" customFormat="1" x14ac:dyDescent="0.2">
      <c r="A58" s="245"/>
      <c r="B58" s="107" t="s">
        <v>108</v>
      </c>
      <c r="C58" s="262">
        <v>6400000</v>
      </c>
      <c r="D58" s="108"/>
      <c r="E58" s="108"/>
      <c r="F58" s="108"/>
      <c r="G58" s="108"/>
      <c r="H58" s="108"/>
      <c r="I58" s="108"/>
      <c r="J58" s="109"/>
      <c r="K58" s="294">
        <v>100</v>
      </c>
      <c r="L58" s="301">
        <f>N58/C58*100</f>
        <v>51.749999999999993</v>
      </c>
      <c r="M58" s="301">
        <f>K58-L58</f>
        <v>48.250000000000007</v>
      </c>
      <c r="N58" s="259">
        <f t="shared" si="27"/>
        <v>3312000</v>
      </c>
      <c r="O58" s="301">
        <f>N58/C58*100</f>
        <v>51.749999999999993</v>
      </c>
      <c r="P58" s="283">
        <f>C58-N58</f>
        <v>3088000</v>
      </c>
      <c r="Q58" s="106"/>
      <c r="R58" s="115"/>
      <c r="S58" s="347">
        <f t="shared" si="28"/>
        <v>3312000</v>
      </c>
      <c r="T58" s="115"/>
      <c r="U58" s="347">
        <v>0</v>
      </c>
      <c r="V58" s="347">
        <v>0</v>
      </c>
      <c r="W58" s="347">
        <v>0</v>
      </c>
      <c r="X58" s="347">
        <v>2800000</v>
      </c>
      <c r="Y58" s="347">
        <v>512000</v>
      </c>
      <c r="Z58" s="347">
        <v>0</v>
      </c>
      <c r="AA58" s="347">
        <v>0</v>
      </c>
      <c r="AB58" s="347">
        <v>0</v>
      </c>
      <c r="AC58" s="347">
        <v>0</v>
      </c>
      <c r="AD58" s="347">
        <v>0</v>
      </c>
      <c r="AE58" s="347">
        <v>0</v>
      </c>
      <c r="AF58" s="347">
        <f t="shared" si="29"/>
        <v>3312000</v>
      </c>
      <c r="AG58" s="347">
        <f t="shared" si="30"/>
        <v>3088000</v>
      </c>
    </row>
    <row r="59" spans="1:33" s="116" customFormat="1" x14ac:dyDescent="0.2">
      <c r="A59" s="245"/>
      <c r="B59" s="117"/>
      <c r="C59" s="264"/>
      <c r="D59" s="118"/>
      <c r="E59" s="118"/>
      <c r="F59" s="118"/>
      <c r="G59" s="118"/>
      <c r="H59" s="118"/>
      <c r="I59" s="118"/>
      <c r="J59" s="120"/>
      <c r="K59" s="291"/>
      <c r="L59" s="292"/>
      <c r="M59" s="292"/>
      <c r="N59" s="274"/>
      <c r="O59" s="292"/>
      <c r="P59" s="280"/>
      <c r="Q59" s="121"/>
      <c r="R59" s="115"/>
      <c r="S59" s="348"/>
      <c r="T59" s="115"/>
      <c r="U59" s="348"/>
      <c r="V59" s="348"/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  <c r="AG59" s="348"/>
    </row>
    <row r="60" spans="1:33" s="116" customFormat="1" ht="22.5" x14ac:dyDescent="0.2">
      <c r="A60" s="260">
        <v>13</v>
      </c>
      <c r="B60" s="127" t="s">
        <v>157</v>
      </c>
      <c r="C60" s="265">
        <f>C62</f>
        <v>4460500</v>
      </c>
      <c r="D60" s="252"/>
      <c r="E60" s="252"/>
      <c r="F60" s="252"/>
      <c r="G60" s="252"/>
      <c r="H60" s="252"/>
      <c r="I60" s="252"/>
      <c r="J60" s="253"/>
      <c r="K60" s="293">
        <f>K62</f>
        <v>100</v>
      </c>
      <c r="L60" s="293">
        <f>N60/C60*100</f>
        <v>54.471471808093263</v>
      </c>
      <c r="M60" s="293">
        <f>100-L60</f>
        <v>45.528528191906737</v>
      </c>
      <c r="N60" s="265">
        <f>N62</f>
        <v>2429700</v>
      </c>
      <c r="O60" s="293">
        <f>N60/C60*100</f>
        <v>54.471471808093263</v>
      </c>
      <c r="P60" s="265">
        <f>P62</f>
        <v>2030800</v>
      </c>
      <c r="Q60" s="251"/>
      <c r="R60" s="115"/>
      <c r="S60" s="346">
        <f>S62</f>
        <v>2429700</v>
      </c>
      <c r="T60" s="115"/>
      <c r="U60" s="346">
        <f>U62</f>
        <v>0</v>
      </c>
      <c r="V60" s="346">
        <f>V62</f>
        <v>0</v>
      </c>
      <c r="W60" s="346">
        <f t="shared" ref="W60:AE60" si="31">W62</f>
        <v>0</v>
      </c>
      <c r="X60" s="346">
        <f t="shared" si="31"/>
        <v>2429700</v>
      </c>
      <c r="Y60" s="346">
        <f t="shared" si="31"/>
        <v>0</v>
      </c>
      <c r="Z60" s="346">
        <f t="shared" si="31"/>
        <v>0</v>
      </c>
      <c r="AA60" s="346">
        <f t="shared" si="31"/>
        <v>0</v>
      </c>
      <c r="AB60" s="346">
        <f t="shared" si="31"/>
        <v>0</v>
      </c>
      <c r="AC60" s="346">
        <f t="shared" si="31"/>
        <v>0</v>
      </c>
      <c r="AD60" s="346">
        <f t="shared" si="31"/>
        <v>0</v>
      </c>
      <c r="AE60" s="346">
        <f t="shared" si="31"/>
        <v>0</v>
      </c>
      <c r="AF60" s="346">
        <f>AF62</f>
        <v>2429700</v>
      </c>
      <c r="AG60" s="346">
        <f>AG62</f>
        <v>2030800</v>
      </c>
    </row>
    <row r="61" spans="1:33" s="116" customFormat="1" x14ac:dyDescent="0.2">
      <c r="A61" s="245"/>
      <c r="B61" s="127"/>
      <c r="C61" s="266"/>
      <c r="D61" s="122"/>
      <c r="E61" s="122"/>
      <c r="F61" s="122"/>
      <c r="G61" s="122"/>
      <c r="H61" s="122"/>
      <c r="I61" s="122"/>
      <c r="J61" s="104"/>
      <c r="K61" s="294"/>
      <c r="L61" s="294"/>
      <c r="M61" s="294"/>
      <c r="N61" s="266"/>
      <c r="O61" s="294"/>
      <c r="P61" s="259"/>
      <c r="Q61" s="131"/>
      <c r="R61" s="115"/>
      <c r="S61" s="349"/>
      <c r="T61" s="115"/>
      <c r="U61" s="349"/>
      <c r="V61" s="349"/>
      <c r="W61" s="349"/>
      <c r="X61" s="349"/>
      <c r="Y61" s="349"/>
      <c r="Z61" s="349"/>
      <c r="AA61" s="349"/>
      <c r="AB61" s="349"/>
      <c r="AC61" s="349"/>
      <c r="AD61" s="349"/>
      <c r="AE61" s="349"/>
      <c r="AF61" s="349"/>
      <c r="AG61" s="349"/>
    </row>
    <row r="62" spans="1:33" s="116" customFormat="1" x14ac:dyDescent="0.2">
      <c r="A62" s="245"/>
      <c r="B62" s="107" t="s">
        <v>8</v>
      </c>
      <c r="C62" s="254">
        <f>C63</f>
        <v>4460500</v>
      </c>
      <c r="D62" s="180"/>
      <c r="E62" s="180"/>
      <c r="F62" s="180"/>
      <c r="G62" s="180"/>
      <c r="H62" s="180"/>
      <c r="I62" s="180"/>
      <c r="J62" s="180"/>
      <c r="K62" s="288">
        <f>K63</f>
        <v>100</v>
      </c>
      <c r="L62" s="288">
        <f t="shared" ref="L62:O62" si="32">L63</f>
        <v>54.471471808093263</v>
      </c>
      <c r="M62" s="288">
        <f>100-L62</f>
        <v>45.528528191906737</v>
      </c>
      <c r="N62" s="254">
        <f>N63</f>
        <v>2429700</v>
      </c>
      <c r="O62" s="288">
        <f t="shared" si="32"/>
        <v>54.471471808093263</v>
      </c>
      <c r="P62" s="278">
        <f>C62-N62</f>
        <v>2030800</v>
      </c>
      <c r="Q62" s="180"/>
      <c r="R62" s="115"/>
      <c r="S62" s="346">
        <f>S63</f>
        <v>2429700</v>
      </c>
      <c r="T62" s="115"/>
      <c r="U62" s="346">
        <f>U63</f>
        <v>0</v>
      </c>
      <c r="V62" s="346">
        <f>V63</f>
        <v>0</v>
      </c>
      <c r="W62" s="346">
        <f t="shared" ref="W62:AE62" si="33">W63</f>
        <v>0</v>
      </c>
      <c r="X62" s="346">
        <f t="shared" si="33"/>
        <v>2429700</v>
      </c>
      <c r="Y62" s="346">
        <f t="shared" si="33"/>
        <v>0</v>
      </c>
      <c r="Z62" s="346">
        <f t="shared" si="33"/>
        <v>0</v>
      </c>
      <c r="AA62" s="346">
        <f t="shared" si="33"/>
        <v>0</v>
      </c>
      <c r="AB62" s="346">
        <f t="shared" si="33"/>
        <v>0</v>
      </c>
      <c r="AC62" s="346">
        <f t="shared" si="33"/>
        <v>0</v>
      </c>
      <c r="AD62" s="346">
        <f t="shared" si="33"/>
        <v>0</v>
      </c>
      <c r="AE62" s="346">
        <f t="shared" si="33"/>
        <v>0</v>
      </c>
      <c r="AF62" s="346">
        <f>AF63</f>
        <v>2429700</v>
      </c>
      <c r="AG62" s="346">
        <f>AG63</f>
        <v>2030800</v>
      </c>
    </row>
    <row r="63" spans="1:33" s="116" customFormat="1" ht="22.5" x14ac:dyDescent="0.2">
      <c r="A63" s="245"/>
      <c r="B63" s="107" t="s">
        <v>124</v>
      </c>
      <c r="C63" s="263">
        <v>4460500</v>
      </c>
      <c r="D63" s="111"/>
      <c r="E63" s="111"/>
      <c r="F63" s="111"/>
      <c r="G63" s="111"/>
      <c r="H63" s="111"/>
      <c r="I63" s="111"/>
      <c r="J63" s="113"/>
      <c r="K63" s="297">
        <v>100</v>
      </c>
      <c r="L63" s="301">
        <f>N63/C63*100</f>
        <v>54.471471808093263</v>
      </c>
      <c r="M63" s="290">
        <f>K63-L63</f>
        <v>45.528528191906737</v>
      </c>
      <c r="N63" s="259">
        <f t="shared" ref="N63" si="34">S63</f>
        <v>2429700</v>
      </c>
      <c r="O63" s="290">
        <f>N63/C63*100</f>
        <v>54.471471808093263</v>
      </c>
      <c r="P63" s="282">
        <f>C63-N63</f>
        <v>2030800</v>
      </c>
      <c r="Q63" s="114"/>
      <c r="R63" s="115"/>
      <c r="S63" s="347">
        <f>AF63</f>
        <v>2429700</v>
      </c>
      <c r="T63" s="115"/>
      <c r="U63" s="347">
        <v>0</v>
      </c>
      <c r="V63" s="347">
        <v>0</v>
      </c>
      <c r="W63" s="347">
        <v>0</v>
      </c>
      <c r="X63" s="347">
        <v>2429700</v>
      </c>
      <c r="Y63" s="347">
        <v>0</v>
      </c>
      <c r="Z63" s="347">
        <v>0</v>
      </c>
      <c r="AA63" s="347">
        <v>0</v>
      </c>
      <c r="AB63" s="347">
        <v>0</v>
      </c>
      <c r="AC63" s="347">
        <v>0</v>
      </c>
      <c r="AD63" s="347">
        <v>0</v>
      </c>
      <c r="AE63" s="347">
        <v>0</v>
      </c>
      <c r="AF63" s="347">
        <f>SUM(U63:AE63)</f>
        <v>2429700</v>
      </c>
      <c r="AG63" s="347">
        <f>C63-AF63</f>
        <v>2030800</v>
      </c>
    </row>
    <row r="64" spans="1:33" s="116" customFormat="1" x14ac:dyDescent="0.2">
      <c r="A64" s="245"/>
      <c r="B64" s="117"/>
      <c r="C64" s="262"/>
      <c r="D64" s="109"/>
      <c r="E64" s="109"/>
      <c r="F64" s="109"/>
      <c r="G64" s="109"/>
      <c r="H64" s="109"/>
      <c r="I64" s="109"/>
      <c r="J64" s="109"/>
      <c r="K64" s="298"/>
      <c r="L64" s="289"/>
      <c r="M64" s="289"/>
      <c r="N64" s="273"/>
      <c r="O64" s="289"/>
      <c r="P64" s="278"/>
      <c r="Q64" s="106"/>
      <c r="R64" s="115"/>
      <c r="S64" s="348"/>
      <c r="T64" s="115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</row>
    <row r="65" spans="1:33" s="116" customFormat="1" ht="22.5" x14ac:dyDescent="0.2">
      <c r="A65" s="260">
        <v>15</v>
      </c>
      <c r="B65" s="127" t="s">
        <v>50</v>
      </c>
      <c r="C65" s="254">
        <f>C67</f>
        <v>12000000</v>
      </c>
      <c r="D65" s="253"/>
      <c r="E65" s="253"/>
      <c r="F65" s="253"/>
      <c r="G65" s="253"/>
      <c r="H65" s="253"/>
      <c r="I65" s="253"/>
      <c r="J65" s="253"/>
      <c r="K65" s="293">
        <f>K67</f>
        <v>100</v>
      </c>
      <c r="L65" s="293">
        <f t="shared" ref="L65" si="35">L67</f>
        <v>5</v>
      </c>
      <c r="M65" s="293">
        <f>100-L65</f>
        <v>95</v>
      </c>
      <c r="N65" s="254">
        <f>N67</f>
        <v>600000</v>
      </c>
      <c r="O65" s="293">
        <f>N65/C65*100</f>
        <v>5</v>
      </c>
      <c r="P65" s="254">
        <f>P67</f>
        <v>11400000</v>
      </c>
      <c r="Q65" s="250"/>
      <c r="R65" s="115"/>
      <c r="S65" s="346">
        <f>S67</f>
        <v>600000</v>
      </c>
      <c r="T65" s="115"/>
      <c r="U65" s="346">
        <f>U67</f>
        <v>0</v>
      </c>
      <c r="V65" s="346">
        <f>V67</f>
        <v>0</v>
      </c>
      <c r="W65" s="346">
        <f t="shared" ref="W65:AE65" si="36">W67</f>
        <v>0</v>
      </c>
      <c r="X65" s="346">
        <f t="shared" si="36"/>
        <v>100000</v>
      </c>
      <c r="Y65" s="346">
        <f t="shared" si="36"/>
        <v>500000</v>
      </c>
      <c r="Z65" s="346">
        <f t="shared" si="36"/>
        <v>0</v>
      </c>
      <c r="AA65" s="346">
        <f t="shared" si="36"/>
        <v>0</v>
      </c>
      <c r="AB65" s="346">
        <f t="shared" si="36"/>
        <v>0</v>
      </c>
      <c r="AC65" s="346">
        <f t="shared" si="36"/>
        <v>0</v>
      </c>
      <c r="AD65" s="346">
        <f t="shared" si="36"/>
        <v>0</v>
      </c>
      <c r="AE65" s="346">
        <f t="shared" si="36"/>
        <v>0</v>
      </c>
      <c r="AF65" s="346">
        <f>AF67</f>
        <v>600000</v>
      </c>
      <c r="AG65" s="346">
        <f>AG67</f>
        <v>11400000</v>
      </c>
    </row>
    <row r="66" spans="1:33" s="116" customFormat="1" x14ac:dyDescent="0.2">
      <c r="A66" s="244"/>
      <c r="B66" s="127"/>
      <c r="C66" s="258"/>
      <c r="D66" s="104"/>
      <c r="E66" s="104"/>
      <c r="F66" s="104"/>
      <c r="G66" s="104"/>
      <c r="H66" s="104"/>
      <c r="I66" s="104"/>
      <c r="J66" s="104"/>
      <c r="K66" s="299"/>
      <c r="L66" s="299"/>
      <c r="M66" s="299"/>
      <c r="N66" s="258"/>
      <c r="O66" s="294"/>
      <c r="P66" s="259"/>
      <c r="Q66" s="105"/>
      <c r="R66" s="115"/>
      <c r="S66" s="349"/>
      <c r="T66" s="115"/>
      <c r="U66" s="349"/>
      <c r="V66" s="349"/>
      <c r="W66" s="349"/>
      <c r="X66" s="349"/>
      <c r="Y66" s="349"/>
      <c r="Z66" s="349"/>
      <c r="AA66" s="349"/>
      <c r="AB66" s="349"/>
      <c r="AC66" s="349"/>
      <c r="AD66" s="349"/>
      <c r="AE66" s="349"/>
      <c r="AF66" s="349"/>
      <c r="AG66" s="349"/>
    </row>
    <row r="67" spans="1:33" s="116" customFormat="1" x14ac:dyDescent="0.2">
      <c r="A67" s="245"/>
      <c r="B67" s="107" t="s">
        <v>8</v>
      </c>
      <c r="C67" s="254">
        <f>C68</f>
        <v>12000000</v>
      </c>
      <c r="D67" s="180"/>
      <c r="E67" s="180"/>
      <c r="F67" s="180"/>
      <c r="G67" s="180"/>
      <c r="H67" s="180"/>
      <c r="I67" s="180"/>
      <c r="J67" s="180"/>
      <c r="K67" s="288">
        <f>K68</f>
        <v>100</v>
      </c>
      <c r="L67" s="288">
        <f t="shared" ref="L67:O67" si="37">L68</f>
        <v>5</v>
      </c>
      <c r="M67" s="288">
        <f>100-L67</f>
        <v>95</v>
      </c>
      <c r="N67" s="254">
        <f>N68</f>
        <v>600000</v>
      </c>
      <c r="O67" s="288">
        <f t="shared" si="37"/>
        <v>5</v>
      </c>
      <c r="P67" s="278">
        <f>C67-N67</f>
        <v>11400000</v>
      </c>
      <c r="Q67" s="180"/>
      <c r="R67" s="115"/>
      <c r="S67" s="346">
        <f>S68</f>
        <v>600000</v>
      </c>
      <c r="T67" s="115"/>
      <c r="U67" s="346">
        <f>U68</f>
        <v>0</v>
      </c>
      <c r="V67" s="346">
        <f>V68</f>
        <v>0</v>
      </c>
      <c r="W67" s="346">
        <f t="shared" ref="W67:AE67" si="38">W68</f>
        <v>0</v>
      </c>
      <c r="X67" s="346">
        <f t="shared" si="38"/>
        <v>100000</v>
      </c>
      <c r="Y67" s="346">
        <f t="shared" si="38"/>
        <v>500000</v>
      </c>
      <c r="Z67" s="346">
        <f t="shared" si="38"/>
        <v>0</v>
      </c>
      <c r="AA67" s="346">
        <f t="shared" si="38"/>
        <v>0</v>
      </c>
      <c r="AB67" s="346">
        <f t="shared" si="38"/>
        <v>0</v>
      </c>
      <c r="AC67" s="346">
        <f t="shared" si="38"/>
        <v>0</v>
      </c>
      <c r="AD67" s="346">
        <f t="shared" si="38"/>
        <v>0</v>
      </c>
      <c r="AE67" s="346">
        <f t="shared" si="38"/>
        <v>0</v>
      </c>
      <c r="AF67" s="346">
        <f>AF68</f>
        <v>600000</v>
      </c>
      <c r="AG67" s="346">
        <f>AG68</f>
        <v>11400000</v>
      </c>
    </row>
    <row r="68" spans="1:33" s="116" customFormat="1" x14ac:dyDescent="0.2">
      <c r="A68" s="245"/>
      <c r="B68" s="107" t="s">
        <v>112</v>
      </c>
      <c r="C68" s="262">
        <v>12000000</v>
      </c>
      <c r="D68" s="109"/>
      <c r="E68" s="109"/>
      <c r="F68" s="109"/>
      <c r="G68" s="109"/>
      <c r="H68" s="109"/>
      <c r="I68" s="109"/>
      <c r="J68" s="109"/>
      <c r="K68" s="294">
        <v>100</v>
      </c>
      <c r="L68" s="301">
        <f>N68/C68*100</f>
        <v>5</v>
      </c>
      <c r="M68" s="301">
        <f>K68-L68</f>
        <v>95</v>
      </c>
      <c r="N68" s="259">
        <f t="shared" ref="N68" si="39">S68</f>
        <v>600000</v>
      </c>
      <c r="O68" s="301">
        <f>N68/C68*100</f>
        <v>5</v>
      </c>
      <c r="P68" s="281">
        <f>C68-N68</f>
        <v>11400000</v>
      </c>
      <c r="Q68" s="106"/>
      <c r="R68" s="115"/>
      <c r="S68" s="347">
        <f>AF68</f>
        <v>600000</v>
      </c>
      <c r="T68" s="115"/>
      <c r="U68" s="347">
        <v>0</v>
      </c>
      <c r="V68" s="347">
        <v>0</v>
      </c>
      <c r="W68" s="347">
        <v>0</v>
      </c>
      <c r="X68" s="347">
        <v>100000</v>
      </c>
      <c r="Y68" s="347">
        <v>500000</v>
      </c>
      <c r="Z68" s="347">
        <v>0</v>
      </c>
      <c r="AA68" s="347">
        <v>0</v>
      </c>
      <c r="AB68" s="347">
        <v>0</v>
      </c>
      <c r="AC68" s="347">
        <v>0</v>
      </c>
      <c r="AD68" s="347">
        <v>0</v>
      </c>
      <c r="AE68" s="347">
        <v>0</v>
      </c>
      <c r="AF68" s="347">
        <f>SUM(U68:AE68)</f>
        <v>600000</v>
      </c>
      <c r="AG68" s="347">
        <f>C68-AF68</f>
        <v>11400000</v>
      </c>
    </row>
    <row r="69" spans="1:33" s="116" customFormat="1" x14ac:dyDescent="0.2">
      <c r="A69" s="245"/>
      <c r="B69" s="117"/>
      <c r="C69" s="262"/>
      <c r="D69" s="109"/>
      <c r="E69" s="109"/>
      <c r="F69" s="109"/>
      <c r="G69" s="109"/>
      <c r="H69" s="109"/>
      <c r="I69" s="109"/>
      <c r="J69" s="109"/>
      <c r="K69" s="298"/>
      <c r="L69" s="289"/>
      <c r="M69" s="289"/>
      <c r="N69" s="273"/>
      <c r="O69" s="289"/>
      <c r="P69" s="278"/>
      <c r="Q69" s="106"/>
      <c r="R69" s="115"/>
      <c r="S69" s="348"/>
      <c r="T69" s="115"/>
      <c r="U69" s="348"/>
      <c r="V69" s="348"/>
      <c r="W69" s="348"/>
      <c r="X69" s="348"/>
      <c r="Y69" s="348"/>
      <c r="Z69" s="348"/>
      <c r="AA69" s="348"/>
      <c r="AB69" s="348"/>
      <c r="AC69" s="348"/>
      <c r="AD69" s="348"/>
      <c r="AE69" s="348"/>
      <c r="AF69" s="348"/>
      <c r="AG69" s="348"/>
    </row>
    <row r="70" spans="1:33" s="116" customFormat="1" x14ac:dyDescent="0.2">
      <c r="A70" s="244">
        <v>17</v>
      </c>
      <c r="B70" s="103" t="s">
        <v>14</v>
      </c>
      <c r="C70" s="240">
        <f>C72</f>
        <v>2400000</v>
      </c>
      <c r="D70" s="239"/>
      <c r="E70" s="239"/>
      <c r="F70" s="239"/>
      <c r="G70" s="239"/>
      <c r="H70" s="239"/>
      <c r="I70" s="239"/>
      <c r="J70" s="239"/>
      <c r="K70" s="298">
        <f>K72</f>
        <v>100</v>
      </c>
      <c r="L70" s="298">
        <f t="shared" ref="L70" si="40">L72</f>
        <v>33.333333333333329</v>
      </c>
      <c r="M70" s="298">
        <f>100-L70</f>
        <v>66.666666666666671</v>
      </c>
      <c r="N70" s="240">
        <f>N72</f>
        <v>800000</v>
      </c>
      <c r="O70" s="298">
        <f>N70/C70*100</f>
        <v>33.333333333333329</v>
      </c>
      <c r="P70" s="240">
        <f>P72</f>
        <v>1600000</v>
      </c>
      <c r="Q70" s="105"/>
      <c r="R70" s="115"/>
      <c r="S70" s="345">
        <f>S72</f>
        <v>800000</v>
      </c>
      <c r="T70" s="115"/>
      <c r="U70" s="345">
        <f>U72</f>
        <v>200000</v>
      </c>
      <c r="V70" s="345">
        <f>V72</f>
        <v>0</v>
      </c>
      <c r="W70" s="345">
        <f t="shared" ref="W70:AE70" si="41">W72</f>
        <v>0</v>
      </c>
      <c r="X70" s="345">
        <f t="shared" si="41"/>
        <v>600000</v>
      </c>
      <c r="Y70" s="345">
        <f t="shared" si="41"/>
        <v>0</v>
      </c>
      <c r="Z70" s="345">
        <f t="shared" si="41"/>
        <v>0</v>
      </c>
      <c r="AA70" s="345">
        <f t="shared" si="41"/>
        <v>0</v>
      </c>
      <c r="AB70" s="345">
        <f t="shared" si="41"/>
        <v>0</v>
      </c>
      <c r="AC70" s="345">
        <f t="shared" si="41"/>
        <v>0</v>
      </c>
      <c r="AD70" s="345">
        <f t="shared" si="41"/>
        <v>0</v>
      </c>
      <c r="AE70" s="345">
        <f t="shared" si="41"/>
        <v>0</v>
      </c>
      <c r="AF70" s="345">
        <f>AF72</f>
        <v>800000</v>
      </c>
      <c r="AG70" s="345">
        <f>AG72</f>
        <v>1600000</v>
      </c>
    </row>
    <row r="71" spans="1:33" s="116" customFormat="1" x14ac:dyDescent="0.2">
      <c r="A71" s="244"/>
      <c r="B71" s="103"/>
      <c r="C71" s="258"/>
      <c r="D71" s="104"/>
      <c r="E71" s="104"/>
      <c r="F71" s="104"/>
      <c r="G71" s="104"/>
      <c r="H71" s="104"/>
      <c r="I71" s="104"/>
      <c r="J71" s="104"/>
      <c r="K71" s="299"/>
      <c r="L71" s="294"/>
      <c r="M71" s="294"/>
      <c r="N71" s="258"/>
      <c r="O71" s="294"/>
      <c r="P71" s="259"/>
      <c r="Q71" s="105"/>
      <c r="R71" s="115"/>
      <c r="S71" s="349"/>
      <c r="T71" s="115"/>
      <c r="U71" s="349"/>
      <c r="V71" s="349"/>
      <c r="W71" s="349"/>
      <c r="X71" s="349"/>
      <c r="Y71" s="349"/>
      <c r="Z71" s="349"/>
      <c r="AA71" s="349"/>
      <c r="AB71" s="349"/>
      <c r="AC71" s="349"/>
      <c r="AD71" s="349"/>
      <c r="AE71" s="349"/>
      <c r="AF71" s="349"/>
      <c r="AG71" s="349"/>
    </row>
    <row r="72" spans="1:33" s="116" customFormat="1" x14ac:dyDescent="0.2">
      <c r="A72" s="245"/>
      <c r="B72" s="132" t="s">
        <v>8</v>
      </c>
      <c r="C72" s="254">
        <f>C73</f>
        <v>2400000</v>
      </c>
      <c r="D72" s="180"/>
      <c r="E72" s="180"/>
      <c r="F72" s="180"/>
      <c r="G72" s="180"/>
      <c r="H72" s="180"/>
      <c r="I72" s="180"/>
      <c r="J72" s="180"/>
      <c r="K72" s="288">
        <f>K73</f>
        <v>100</v>
      </c>
      <c r="L72" s="288">
        <f>L73</f>
        <v>33.333333333333329</v>
      </c>
      <c r="M72" s="288">
        <f>M73</f>
        <v>66.666666666666671</v>
      </c>
      <c r="N72" s="254">
        <f>N73</f>
        <v>800000</v>
      </c>
      <c r="O72" s="288">
        <f>N72/C70*100</f>
        <v>33.333333333333329</v>
      </c>
      <c r="P72" s="278">
        <f>C72-N72</f>
        <v>1600000</v>
      </c>
      <c r="Q72" s="180"/>
      <c r="R72" s="115"/>
      <c r="S72" s="346">
        <f>S73</f>
        <v>800000</v>
      </c>
      <c r="T72" s="115"/>
      <c r="U72" s="346">
        <f>U73</f>
        <v>200000</v>
      </c>
      <c r="V72" s="346">
        <f>V73</f>
        <v>0</v>
      </c>
      <c r="W72" s="346">
        <f t="shared" ref="W72:AE72" si="42">W73</f>
        <v>0</v>
      </c>
      <c r="X72" s="346">
        <f t="shared" si="42"/>
        <v>600000</v>
      </c>
      <c r="Y72" s="346">
        <f t="shared" si="42"/>
        <v>0</v>
      </c>
      <c r="Z72" s="346">
        <f t="shared" si="42"/>
        <v>0</v>
      </c>
      <c r="AA72" s="346">
        <f t="shared" si="42"/>
        <v>0</v>
      </c>
      <c r="AB72" s="346">
        <f t="shared" si="42"/>
        <v>0</v>
      </c>
      <c r="AC72" s="346">
        <f t="shared" si="42"/>
        <v>0</v>
      </c>
      <c r="AD72" s="346">
        <f t="shared" si="42"/>
        <v>0</v>
      </c>
      <c r="AE72" s="346">
        <f t="shared" si="42"/>
        <v>0</v>
      </c>
      <c r="AF72" s="346">
        <f>AF73</f>
        <v>800000</v>
      </c>
      <c r="AG72" s="346">
        <f>AG73</f>
        <v>1600000</v>
      </c>
    </row>
    <row r="73" spans="1:33" s="116" customFormat="1" x14ac:dyDescent="0.2">
      <c r="A73" s="245"/>
      <c r="B73" s="132" t="s">
        <v>93</v>
      </c>
      <c r="C73" s="262">
        <v>2400000</v>
      </c>
      <c r="D73" s="109"/>
      <c r="E73" s="109"/>
      <c r="F73" s="109"/>
      <c r="G73" s="109"/>
      <c r="H73" s="109"/>
      <c r="I73" s="109"/>
      <c r="J73" s="109"/>
      <c r="K73" s="294">
        <v>100</v>
      </c>
      <c r="L73" s="301">
        <f>N73/C73*100</f>
        <v>33.333333333333329</v>
      </c>
      <c r="M73" s="301">
        <f>K73-L73</f>
        <v>66.666666666666671</v>
      </c>
      <c r="N73" s="259">
        <f t="shared" ref="N73" si="43">S73</f>
        <v>800000</v>
      </c>
      <c r="O73" s="301">
        <f>N73/C73*100</f>
        <v>33.333333333333329</v>
      </c>
      <c r="P73" s="281">
        <f>C73-N73</f>
        <v>1600000</v>
      </c>
      <c r="Q73" s="106"/>
      <c r="R73" s="115"/>
      <c r="S73" s="347">
        <f>AF73</f>
        <v>800000</v>
      </c>
      <c r="T73" s="115"/>
      <c r="U73" s="347">
        <v>200000</v>
      </c>
      <c r="V73" s="347">
        <v>0</v>
      </c>
      <c r="W73" s="347">
        <v>0</v>
      </c>
      <c r="X73" s="347">
        <v>600000</v>
      </c>
      <c r="Y73" s="347">
        <v>0</v>
      </c>
      <c r="Z73" s="347">
        <v>0</v>
      </c>
      <c r="AA73" s="347">
        <v>0</v>
      </c>
      <c r="AB73" s="347">
        <v>0</v>
      </c>
      <c r="AC73" s="347">
        <v>0</v>
      </c>
      <c r="AD73" s="347">
        <v>0</v>
      </c>
      <c r="AE73" s="347">
        <v>0</v>
      </c>
      <c r="AF73" s="347">
        <f>SUM(U73:AE73)</f>
        <v>800000</v>
      </c>
      <c r="AG73" s="347">
        <f>C73-AF73</f>
        <v>1600000</v>
      </c>
    </row>
    <row r="74" spans="1:33" s="116" customFormat="1" x14ac:dyDescent="0.2">
      <c r="A74" s="245"/>
      <c r="B74" s="117"/>
      <c r="C74" s="262"/>
      <c r="D74" s="109"/>
      <c r="E74" s="109"/>
      <c r="F74" s="109"/>
      <c r="G74" s="109"/>
      <c r="H74" s="109"/>
      <c r="I74" s="109"/>
      <c r="J74" s="109"/>
      <c r="K74" s="298"/>
      <c r="L74" s="289"/>
      <c r="M74" s="289"/>
      <c r="N74" s="273"/>
      <c r="O74" s="289"/>
      <c r="P74" s="278"/>
      <c r="Q74" s="106"/>
      <c r="R74" s="115"/>
      <c r="S74" s="348"/>
      <c r="T74" s="115"/>
      <c r="U74" s="348"/>
      <c r="V74" s="348"/>
      <c r="W74" s="348"/>
      <c r="X74" s="348"/>
      <c r="Y74" s="348"/>
      <c r="Z74" s="348"/>
      <c r="AA74" s="348"/>
      <c r="AB74" s="348"/>
      <c r="AC74" s="348"/>
      <c r="AD74" s="348"/>
      <c r="AE74" s="348"/>
      <c r="AF74" s="348"/>
      <c r="AG74" s="348"/>
    </row>
    <row r="75" spans="1:33" s="116" customFormat="1" ht="22.5" x14ac:dyDescent="0.2">
      <c r="A75" s="260">
        <v>18</v>
      </c>
      <c r="B75" s="127" t="s">
        <v>51</v>
      </c>
      <c r="C75" s="254">
        <f>C77</f>
        <v>467622000</v>
      </c>
      <c r="D75" s="253"/>
      <c r="E75" s="253"/>
      <c r="F75" s="253"/>
      <c r="G75" s="253"/>
      <c r="H75" s="253"/>
      <c r="I75" s="253"/>
      <c r="J75" s="253"/>
      <c r="K75" s="293">
        <f>K77</f>
        <v>100</v>
      </c>
      <c r="L75" s="293">
        <f>N75/C75*100</f>
        <v>63.341579951328207</v>
      </c>
      <c r="M75" s="293">
        <f>100-L75</f>
        <v>36.658420048671793</v>
      </c>
      <c r="N75" s="254">
        <f>N77</f>
        <v>296199163</v>
      </c>
      <c r="O75" s="293">
        <f>N75/C75*100</f>
        <v>63.341579951328207</v>
      </c>
      <c r="P75" s="254">
        <f>P77</f>
        <v>171422837</v>
      </c>
      <c r="Q75" s="250"/>
      <c r="R75" s="115"/>
      <c r="S75" s="346">
        <f>S77</f>
        <v>296199163</v>
      </c>
      <c r="T75" s="115"/>
      <c r="U75" s="346">
        <f>U77</f>
        <v>7423750</v>
      </c>
      <c r="V75" s="346">
        <f>V77</f>
        <v>41191100</v>
      </c>
      <c r="W75" s="346">
        <f t="shared" ref="W75:AE75" si="44">W77</f>
        <v>20450800</v>
      </c>
      <c r="X75" s="346">
        <f t="shared" si="44"/>
        <v>96611013</v>
      </c>
      <c r="Y75" s="346">
        <f t="shared" si="44"/>
        <v>116567750</v>
      </c>
      <c r="Z75" s="346">
        <f t="shared" si="44"/>
        <v>13954750</v>
      </c>
      <c r="AA75" s="346">
        <f t="shared" si="44"/>
        <v>0</v>
      </c>
      <c r="AB75" s="346">
        <f t="shared" si="44"/>
        <v>0</v>
      </c>
      <c r="AC75" s="346">
        <f t="shared" si="44"/>
        <v>0</v>
      </c>
      <c r="AD75" s="346">
        <f t="shared" si="44"/>
        <v>0</v>
      </c>
      <c r="AE75" s="346">
        <f t="shared" si="44"/>
        <v>0</v>
      </c>
      <c r="AF75" s="346">
        <f>AF77</f>
        <v>296199163</v>
      </c>
      <c r="AG75" s="346">
        <f>AG77</f>
        <v>171422837</v>
      </c>
    </row>
    <row r="76" spans="1:33" s="116" customFormat="1" x14ac:dyDescent="0.2">
      <c r="A76" s="244"/>
      <c r="B76" s="127"/>
      <c r="C76" s="258"/>
      <c r="D76" s="104"/>
      <c r="E76" s="104"/>
      <c r="F76" s="104"/>
      <c r="G76" s="104"/>
      <c r="H76" s="104"/>
      <c r="I76" s="104"/>
      <c r="J76" s="104"/>
      <c r="K76" s="299"/>
      <c r="L76" s="294"/>
      <c r="M76" s="294"/>
      <c r="N76" s="258"/>
      <c r="O76" s="294"/>
      <c r="P76" s="259"/>
      <c r="Q76" s="105"/>
      <c r="R76" s="115"/>
      <c r="S76" s="349"/>
      <c r="T76" s="115"/>
      <c r="U76" s="349"/>
      <c r="V76" s="349"/>
      <c r="W76" s="349"/>
      <c r="X76" s="349"/>
      <c r="Y76" s="349"/>
      <c r="Z76" s="349"/>
      <c r="AA76" s="349"/>
      <c r="AB76" s="349"/>
      <c r="AC76" s="349"/>
      <c r="AD76" s="349"/>
      <c r="AE76" s="349"/>
      <c r="AF76" s="349"/>
      <c r="AG76" s="349"/>
    </row>
    <row r="77" spans="1:33" s="116" customFormat="1" x14ac:dyDescent="0.2">
      <c r="A77" s="245"/>
      <c r="B77" s="107" t="s">
        <v>8</v>
      </c>
      <c r="C77" s="254">
        <f>SUM(C78:C79)</f>
        <v>467622000</v>
      </c>
      <c r="D77" s="180"/>
      <c r="E77" s="180"/>
      <c r="F77" s="180"/>
      <c r="G77" s="180"/>
      <c r="H77" s="180"/>
      <c r="I77" s="180"/>
      <c r="J77" s="180"/>
      <c r="K77" s="288">
        <f>SUM(K78:K79)/2</f>
        <v>100</v>
      </c>
      <c r="L77" s="288">
        <f>N77/C77*100</f>
        <v>63.341579951328207</v>
      </c>
      <c r="M77" s="288">
        <f>100-L77</f>
        <v>36.658420048671793</v>
      </c>
      <c r="N77" s="254">
        <f>SUM(N78:N79)</f>
        <v>296199163</v>
      </c>
      <c r="O77" s="288">
        <f>N77/C77*100</f>
        <v>63.341579951328207</v>
      </c>
      <c r="P77" s="278">
        <f>C77-N77</f>
        <v>171422837</v>
      </c>
      <c r="Q77" s="180"/>
      <c r="R77" s="115"/>
      <c r="S77" s="346">
        <f>SUM(S78:S79)</f>
        <v>296199163</v>
      </c>
      <c r="T77" s="115"/>
      <c r="U77" s="346">
        <f>SUM(U78:U79)</f>
        <v>7423750</v>
      </c>
      <c r="V77" s="346">
        <f>SUM(V78:V79)</f>
        <v>41191100</v>
      </c>
      <c r="W77" s="346">
        <f t="shared" ref="W77:AE77" si="45">SUM(W78:W79)</f>
        <v>20450800</v>
      </c>
      <c r="X77" s="346">
        <f t="shared" si="45"/>
        <v>96611013</v>
      </c>
      <c r="Y77" s="346">
        <f t="shared" si="45"/>
        <v>116567750</v>
      </c>
      <c r="Z77" s="346">
        <f t="shared" si="45"/>
        <v>13954750</v>
      </c>
      <c r="AA77" s="346">
        <f t="shared" si="45"/>
        <v>0</v>
      </c>
      <c r="AB77" s="346">
        <f t="shared" si="45"/>
        <v>0</v>
      </c>
      <c r="AC77" s="346">
        <f t="shared" si="45"/>
        <v>0</v>
      </c>
      <c r="AD77" s="346">
        <f t="shared" si="45"/>
        <v>0</v>
      </c>
      <c r="AE77" s="346">
        <f t="shared" si="45"/>
        <v>0</v>
      </c>
      <c r="AF77" s="346">
        <f>SUM(AF78:AF79)</f>
        <v>296199163</v>
      </c>
      <c r="AG77" s="346">
        <f>SUM(AG78:AG79)</f>
        <v>171422837</v>
      </c>
    </row>
    <row r="78" spans="1:33" s="116" customFormat="1" x14ac:dyDescent="0.2">
      <c r="A78" s="245"/>
      <c r="B78" s="107" t="s">
        <v>9</v>
      </c>
      <c r="C78" s="262">
        <v>158807000</v>
      </c>
      <c r="D78" s="109"/>
      <c r="E78" s="109"/>
      <c r="F78" s="109"/>
      <c r="G78" s="109"/>
      <c r="H78" s="109"/>
      <c r="I78" s="109"/>
      <c r="J78" s="109"/>
      <c r="K78" s="294">
        <v>100</v>
      </c>
      <c r="L78" s="301">
        <f>N78/C78*100</f>
        <v>34.984226136127496</v>
      </c>
      <c r="M78" s="301">
        <f>100-L78</f>
        <v>65.015773863872511</v>
      </c>
      <c r="N78" s="259">
        <f t="shared" ref="N78:N79" si="46">S78</f>
        <v>55557400</v>
      </c>
      <c r="O78" s="301">
        <f>N78/C78*100</f>
        <v>34.984226136127496</v>
      </c>
      <c r="P78" s="281">
        <f>C78-N78</f>
        <v>103249600</v>
      </c>
      <c r="Q78" s="106"/>
      <c r="R78" s="115"/>
      <c r="S78" s="347">
        <f t="shared" ref="S78:S79" si="47">AF78</f>
        <v>55557400</v>
      </c>
      <c r="T78" s="115"/>
      <c r="U78" s="347">
        <v>0</v>
      </c>
      <c r="V78" s="347">
        <v>7004900</v>
      </c>
      <c r="W78" s="347">
        <v>1138800</v>
      </c>
      <c r="X78" s="347">
        <v>28875250</v>
      </c>
      <c r="Y78" s="347">
        <v>14298450</v>
      </c>
      <c r="Z78" s="347">
        <v>4240000</v>
      </c>
      <c r="AA78" s="347">
        <v>0</v>
      </c>
      <c r="AB78" s="347">
        <v>0</v>
      </c>
      <c r="AC78" s="347">
        <v>0</v>
      </c>
      <c r="AD78" s="347">
        <v>0</v>
      </c>
      <c r="AE78" s="347">
        <v>0</v>
      </c>
      <c r="AF78" s="347">
        <f t="shared" ref="AF78:AF79" si="48">SUM(U78:AE78)</f>
        <v>55557400</v>
      </c>
      <c r="AG78" s="347">
        <f t="shared" ref="AG78:AG79" si="49">C78-AF78</f>
        <v>103249600</v>
      </c>
    </row>
    <row r="79" spans="1:33" s="116" customFormat="1" x14ac:dyDescent="0.2">
      <c r="A79" s="245"/>
      <c r="B79" s="107" t="s">
        <v>10</v>
      </c>
      <c r="C79" s="262">
        <v>308815000</v>
      </c>
      <c r="D79" s="109"/>
      <c r="E79" s="109"/>
      <c r="F79" s="109"/>
      <c r="G79" s="109"/>
      <c r="H79" s="109"/>
      <c r="I79" s="109"/>
      <c r="J79" s="109"/>
      <c r="K79" s="294">
        <v>100</v>
      </c>
      <c r="L79" s="301">
        <f>N79/C79*100</f>
        <v>77.924246879199515</v>
      </c>
      <c r="M79" s="301">
        <f>100-L79</f>
        <v>22.075753120800485</v>
      </c>
      <c r="N79" s="259">
        <f t="shared" si="46"/>
        <v>240641763</v>
      </c>
      <c r="O79" s="301">
        <f>N79/C79*100</f>
        <v>77.924246879199515</v>
      </c>
      <c r="P79" s="281">
        <f>C79-N79</f>
        <v>68173237</v>
      </c>
      <c r="Q79" s="106"/>
      <c r="R79" s="115"/>
      <c r="S79" s="347">
        <f t="shared" si="47"/>
        <v>240641763</v>
      </c>
      <c r="T79" s="115"/>
      <c r="U79" s="347">
        <v>7423750</v>
      </c>
      <c r="V79" s="347">
        <v>34186200</v>
      </c>
      <c r="W79" s="347">
        <v>19312000</v>
      </c>
      <c r="X79" s="347">
        <v>67735763</v>
      </c>
      <c r="Y79" s="347">
        <v>102269300</v>
      </c>
      <c r="Z79" s="347">
        <v>9714750</v>
      </c>
      <c r="AA79" s="347">
        <v>0</v>
      </c>
      <c r="AB79" s="347">
        <v>0</v>
      </c>
      <c r="AC79" s="347">
        <v>0</v>
      </c>
      <c r="AD79" s="347">
        <v>0</v>
      </c>
      <c r="AE79" s="347">
        <v>0</v>
      </c>
      <c r="AF79" s="347">
        <f t="shared" si="48"/>
        <v>240641763</v>
      </c>
      <c r="AG79" s="347">
        <f t="shared" si="49"/>
        <v>68173237</v>
      </c>
    </row>
    <row r="80" spans="1:33" s="116" customFormat="1" x14ac:dyDescent="0.2">
      <c r="A80" s="245"/>
      <c r="B80" s="41"/>
      <c r="C80" s="262"/>
      <c r="D80" s="109"/>
      <c r="E80" s="109"/>
      <c r="F80" s="109"/>
      <c r="G80" s="109"/>
      <c r="H80" s="109"/>
      <c r="I80" s="109"/>
      <c r="J80" s="109"/>
      <c r="K80" s="298"/>
      <c r="L80" s="289"/>
      <c r="M80" s="289"/>
      <c r="N80" s="273"/>
      <c r="O80" s="289"/>
      <c r="P80" s="278"/>
      <c r="Q80" s="106"/>
      <c r="R80" s="115"/>
      <c r="S80" s="348"/>
      <c r="T80" s="115"/>
      <c r="U80" s="348"/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</row>
    <row r="81" spans="1:33" s="116" customFormat="1" ht="22.5" x14ac:dyDescent="0.2">
      <c r="A81" s="315" t="s">
        <v>2</v>
      </c>
      <c r="B81" s="316" t="s">
        <v>52</v>
      </c>
      <c r="C81" s="317">
        <f>C83+C91+C99+C110</f>
        <v>381250000</v>
      </c>
      <c r="D81" s="318"/>
      <c r="E81" s="318"/>
      <c r="F81" s="318"/>
      <c r="G81" s="318"/>
      <c r="H81" s="318"/>
      <c r="I81" s="318"/>
      <c r="J81" s="318"/>
      <c r="K81" s="319">
        <f>SUM(K83+K91+K99+K110)/4</f>
        <v>100</v>
      </c>
      <c r="L81" s="319">
        <f>N81/C81*100</f>
        <v>40.723750819672134</v>
      </c>
      <c r="M81" s="319">
        <f>100-L81</f>
        <v>59.276249180327866</v>
      </c>
      <c r="N81" s="317">
        <f>N83+N91+N99+N110</f>
        <v>155259300</v>
      </c>
      <c r="O81" s="319">
        <f>N81/C81*100</f>
        <v>40.723750819672134</v>
      </c>
      <c r="P81" s="317">
        <f>P83+P91+P99+P110</f>
        <v>225990700</v>
      </c>
      <c r="Q81" s="255"/>
      <c r="R81" s="115"/>
      <c r="S81" s="343">
        <f>S83+S91+S99+S110</f>
        <v>155259300</v>
      </c>
      <c r="T81" s="115"/>
      <c r="U81" s="343">
        <f>U83+U91+U99+U110</f>
        <v>0</v>
      </c>
      <c r="V81" s="343">
        <f>V83+V91+V99+V110</f>
        <v>40129200</v>
      </c>
      <c r="W81" s="343">
        <f t="shared" ref="W81:AE81" si="50">W83+W91+W99+W110</f>
        <v>2000000</v>
      </c>
      <c r="X81" s="343">
        <f t="shared" si="50"/>
        <v>50249900</v>
      </c>
      <c r="Y81" s="343">
        <f t="shared" si="50"/>
        <v>42697600</v>
      </c>
      <c r="Z81" s="343">
        <f t="shared" si="50"/>
        <v>20182600</v>
      </c>
      <c r="AA81" s="343">
        <f t="shared" si="50"/>
        <v>0</v>
      </c>
      <c r="AB81" s="343">
        <f t="shared" si="50"/>
        <v>0</v>
      </c>
      <c r="AC81" s="343">
        <f t="shared" si="50"/>
        <v>0</v>
      </c>
      <c r="AD81" s="343">
        <f t="shared" si="50"/>
        <v>0</v>
      </c>
      <c r="AE81" s="343">
        <f t="shared" si="50"/>
        <v>0</v>
      </c>
      <c r="AF81" s="343">
        <f>AF83+AF91+AF99+AF110</f>
        <v>155259300</v>
      </c>
      <c r="AG81" s="343">
        <f>AG83+AG91+AG99+AG110</f>
        <v>225990700</v>
      </c>
    </row>
    <row r="82" spans="1:33" s="116" customFormat="1" x14ac:dyDescent="0.2">
      <c r="A82" s="103"/>
      <c r="B82" s="228"/>
      <c r="C82" s="268"/>
      <c r="D82" s="118"/>
      <c r="E82" s="118"/>
      <c r="F82" s="118"/>
      <c r="G82" s="118"/>
      <c r="H82" s="118"/>
      <c r="I82" s="118"/>
      <c r="J82" s="120"/>
      <c r="K82" s="291"/>
      <c r="L82" s="292"/>
      <c r="M82" s="292"/>
      <c r="N82" s="268"/>
      <c r="O82" s="292"/>
      <c r="P82" s="268"/>
      <c r="Q82" s="216"/>
      <c r="R82" s="115"/>
      <c r="S82" s="345"/>
      <c r="T82" s="115"/>
      <c r="U82" s="345"/>
      <c r="V82" s="345"/>
      <c r="W82" s="345"/>
      <c r="X82" s="345"/>
      <c r="Y82" s="345"/>
      <c r="Z82" s="345"/>
      <c r="AA82" s="345"/>
      <c r="AB82" s="345"/>
      <c r="AC82" s="345"/>
      <c r="AD82" s="345"/>
      <c r="AE82" s="345"/>
      <c r="AF82" s="345"/>
      <c r="AG82" s="345"/>
    </row>
    <row r="83" spans="1:33" s="116" customFormat="1" x14ac:dyDescent="0.2">
      <c r="A83" s="244">
        <v>12</v>
      </c>
      <c r="B83" s="135" t="s">
        <v>137</v>
      </c>
      <c r="C83" s="261">
        <f>C85</f>
        <v>42000000</v>
      </c>
      <c r="D83" s="118"/>
      <c r="E83" s="118"/>
      <c r="F83" s="118"/>
      <c r="G83" s="118"/>
      <c r="H83" s="118"/>
      <c r="I83" s="118"/>
      <c r="J83" s="120"/>
      <c r="K83" s="291">
        <f>K85</f>
        <v>100</v>
      </c>
      <c r="L83" s="291">
        <f t="shared" ref="L83:M83" si="51">L85</f>
        <v>0</v>
      </c>
      <c r="M83" s="291">
        <f t="shared" si="51"/>
        <v>100</v>
      </c>
      <c r="N83" s="261">
        <f>N85</f>
        <v>0</v>
      </c>
      <c r="O83" s="291">
        <f t="shared" ref="O83" si="52">O85</f>
        <v>0</v>
      </c>
      <c r="P83" s="261">
        <f>P85</f>
        <v>42000000</v>
      </c>
      <c r="Q83" s="121"/>
      <c r="R83" s="115"/>
      <c r="S83" s="346">
        <f>S85</f>
        <v>0</v>
      </c>
      <c r="T83" s="115"/>
      <c r="U83" s="346">
        <f>U85</f>
        <v>0</v>
      </c>
      <c r="V83" s="346">
        <f>V85</f>
        <v>0</v>
      </c>
      <c r="W83" s="346">
        <f t="shared" ref="W83:AE83" si="53">W85</f>
        <v>0</v>
      </c>
      <c r="X83" s="346">
        <f t="shared" si="53"/>
        <v>0</v>
      </c>
      <c r="Y83" s="346">
        <f t="shared" si="53"/>
        <v>0</v>
      </c>
      <c r="Z83" s="346">
        <f t="shared" si="53"/>
        <v>0</v>
      </c>
      <c r="AA83" s="346">
        <f t="shared" si="53"/>
        <v>0</v>
      </c>
      <c r="AB83" s="346">
        <f t="shared" si="53"/>
        <v>0</v>
      </c>
      <c r="AC83" s="346">
        <f t="shared" si="53"/>
        <v>0</v>
      </c>
      <c r="AD83" s="346">
        <f t="shared" si="53"/>
        <v>0</v>
      </c>
      <c r="AE83" s="346">
        <f t="shared" si="53"/>
        <v>0</v>
      </c>
      <c r="AF83" s="346">
        <f>AF85</f>
        <v>0</v>
      </c>
      <c r="AG83" s="346">
        <f>AG85</f>
        <v>42000000</v>
      </c>
    </row>
    <row r="84" spans="1:33" s="116" customFormat="1" x14ac:dyDescent="0.2">
      <c r="A84" s="244"/>
      <c r="B84" s="135"/>
      <c r="C84" s="261"/>
      <c r="D84" s="118"/>
      <c r="E84" s="118"/>
      <c r="F84" s="118"/>
      <c r="G84" s="118"/>
      <c r="H84" s="118"/>
      <c r="I84" s="118"/>
      <c r="J84" s="120"/>
      <c r="K84" s="305"/>
      <c r="L84" s="292"/>
      <c r="M84" s="292"/>
      <c r="N84" s="261"/>
      <c r="O84" s="292"/>
      <c r="P84" s="280"/>
      <c r="Q84" s="121"/>
      <c r="R84" s="115"/>
      <c r="S84" s="346"/>
      <c r="T84" s="115"/>
      <c r="U84" s="346"/>
      <c r="V84" s="346"/>
      <c r="W84" s="346"/>
      <c r="X84" s="346"/>
      <c r="Y84" s="346"/>
      <c r="Z84" s="346"/>
      <c r="AA84" s="346"/>
      <c r="AB84" s="346"/>
      <c r="AC84" s="346"/>
      <c r="AD84" s="346"/>
      <c r="AE84" s="346"/>
      <c r="AF84" s="346"/>
      <c r="AG84" s="346"/>
    </row>
    <row r="85" spans="1:33" s="116" customFormat="1" x14ac:dyDescent="0.2">
      <c r="A85" s="245"/>
      <c r="B85" s="129" t="s">
        <v>143</v>
      </c>
      <c r="C85" s="254">
        <f>SUM(C86:C89)</f>
        <v>42000000</v>
      </c>
      <c r="D85" s="180"/>
      <c r="E85" s="180"/>
      <c r="F85" s="180"/>
      <c r="G85" s="180"/>
      <c r="H85" s="180"/>
      <c r="I85" s="180"/>
      <c r="J85" s="180"/>
      <c r="K85" s="288">
        <f>SUM(K86:K89)/4</f>
        <v>100</v>
      </c>
      <c r="L85" s="288">
        <f t="shared" ref="L85:O85" si="54">SUM(L86:L89)/4</f>
        <v>0</v>
      </c>
      <c r="M85" s="288">
        <f t="shared" si="54"/>
        <v>100</v>
      </c>
      <c r="N85" s="254">
        <f>SUM(N86:N89)</f>
        <v>0</v>
      </c>
      <c r="O85" s="288">
        <f t="shared" si="54"/>
        <v>0</v>
      </c>
      <c r="P85" s="278">
        <f>C85-N85</f>
        <v>42000000</v>
      </c>
      <c r="Q85" s="180"/>
      <c r="R85" s="115"/>
      <c r="S85" s="346">
        <f>SUM(S86:S89)</f>
        <v>0</v>
      </c>
      <c r="T85" s="115"/>
      <c r="U85" s="346">
        <f>SUM(U86:U89)</f>
        <v>0</v>
      </c>
      <c r="V85" s="346">
        <f>SUM(V86:V89)</f>
        <v>0</v>
      </c>
      <c r="W85" s="346">
        <f t="shared" ref="W85:AE85" si="55">SUM(W86:W89)</f>
        <v>0</v>
      </c>
      <c r="X85" s="346">
        <f t="shared" si="55"/>
        <v>0</v>
      </c>
      <c r="Y85" s="346">
        <f t="shared" si="55"/>
        <v>0</v>
      </c>
      <c r="Z85" s="346">
        <f t="shared" si="55"/>
        <v>0</v>
      </c>
      <c r="AA85" s="346">
        <f t="shared" si="55"/>
        <v>0</v>
      </c>
      <c r="AB85" s="346">
        <f t="shared" si="55"/>
        <v>0</v>
      </c>
      <c r="AC85" s="346">
        <f t="shared" si="55"/>
        <v>0</v>
      </c>
      <c r="AD85" s="346">
        <f t="shared" si="55"/>
        <v>0</v>
      </c>
      <c r="AE85" s="346">
        <f t="shared" si="55"/>
        <v>0</v>
      </c>
      <c r="AF85" s="346">
        <f>SUM(AF86:AF89)</f>
        <v>0</v>
      </c>
      <c r="AG85" s="346">
        <f>SUM(AG86:AG89)</f>
        <v>42000000</v>
      </c>
    </row>
    <row r="86" spans="1:33" s="116" customFormat="1" x14ac:dyDescent="0.2">
      <c r="A86" s="245"/>
      <c r="B86" s="107" t="s">
        <v>144</v>
      </c>
      <c r="C86" s="263">
        <v>2000000</v>
      </c>
      <c r="D86" s="111"/>
      <c r="E86" s="111"/>
      <c r="F86" s="111"/>
      <c r="G86" s="111"/>
      <c r="H86" s="111"/>
      <c r="I86" s="111"/>
      <c r="J86" s="113"/>
      <c r="K86" s="297">
        <v>100</v>
      </c>
      <c r="L86" s="301">
        <f t="shared" ref="L86:L89" si="56">N86/C86*100</f>
        <v>0</v>
      </c>
      <c r="M86" s="290">
        <f>K86-L86</f>
        <v>100</v>
      </c>
      <c r="N86" s="259">
        <f t="shared" ref="N86:N89" si="57">S86</f>
        <v>0</v>
      </c>
      <c r="O86" s="290">
        <f>N86/C86*100</f>
        <v>0</v>
      </c>
      <c r="P86" s="279">
        <f>C86-N86</f>
        <v>2000000</v>
      </c>
      <c r="Q86" s="114"/>
      <c r="R86" s="115"/>
      <c r="S86" s="347">
        <f t="shared" ref="S86:S89" si="58">AF86</f>
        <v>0</v>
      </c>
      <c r="T86" s="115"/>
      <c r="U86" s="347">
        <v>0</v>
      </c>
      <c r="V86" s="347">
        <v>0</v>
      </c>
      <c r="W86" s="347">
        <v>0</v>
      </c>
      <c r="X86" s="347">
        <v>0</v>
      </c>
      <c r="Y86" s="347">
        <v>0</v>
      </c>
      <c r="Z86" s="347">
        <v>0</v>
      </c>
      <c r="AA86" s="347">
        <v>0</v>
      </c>
      <c r="AB86" s="347">
        <v>0</v>
      </c>
      <c r="AC86" s="347">
        <v>0</v>
      </c>
      <c r="AD86" s="347">
        <v>0</v>
      </c>
      <c r="AE86" s="347">
        <v>0</v>
      </c>
      <c r="AF86" s="347">
        <f t="shared" ref="AF86:AF89" si="59">SUM(U86:AE86)</f>
        <v>0</v>
      </c>
      <c r="AG86" s="347">
        <f t="shared" ref="AG86:AG89" si="60">C86-AF86</f>
        <v>2000000</v>
      </c>
    </row>
    <row r="87" spans="1:33" s="116" customFormat="1" x14ac:dyDescent="0.2">
      <c r="A87" s="245"/>
      <c r="B87" s="107" t="s">
        <v>145</v>
      </c>
      <c r="C87" s="263">
        <v>10000000</v>
      </c>
      <c r="D87" s="111"/>
      <c r="E87" s="111"/>
      <c r="F87" s="111"/>
      <c r="G87" s="111"/>
      <c r="H87" s="111"/>
      <c r="I87" s="111"/>
      <c r="J87" s="113"/>
      <c r="K87" s="297">
        <v>100</v>
      </c>
      <c r="L87" s="301">
        <f t="shared" si="56"/>
        <v>0</v>
      </c>
      <c r="M87" s="290">
        <f t="shared" ref="M87:M89" si="61">K87-L87</f>
        <v>100</v>
      </c>
      <c r="N87" s="259">
        <f t="shared" si="57"/>
        <v>0</v>
      </c>
      <c r="O87" s="290">
        <f t="shared" ref="O87:O89" si="62">N87/C87*100</f>
        <v>0</v>
      </c>
      <c r="P87" s="279">
        <f t="shared" ref="P87:P89" si="63">C87-N87</f>
        <v>10000000</v>
      </c>
      <c r="Q87" s="180">
        <f t="shared" ref="Q87" si="64">Q86</f>
        <v>0</v>
      </c>
      <c r="R87" s="115"/>
      <c r="S87" s="347">
        <f t="shared" si="58"/>
        <v>0</v>
      </c>
      <c r="T87" s="115"/>
      <c r="U87" s="347">
        <v>0</v>
      </c>
      <c r="V87" s="347">
        <v>0</v>
      </c>
      <c r="W87" s="347">
        <v>0</v>
      </c>
      <c r="X87" s="347">
        <v>0</v>
      </c>
      <c r="Y87" s="347">
        <v>0</v>
      </c>
      <c r="Z87" s="347">
        <v>0</v>
      </c>
      <c r="AA87" s="347">
        <v>0</v>
      </c>
      <c r="AB87" s="347">
        <v>0</v>
      </c>
      <c r="AC87" s="347">
        <v>0</v>
      </c>
      <c r="AD87" s="347">
        <v>0</v>
      </c>
      <c r="AE87" s="347">
        <v>0</v>
      </c>
      <c r="AF87" s="347">
        <f t="shared" si="59"/>
        <v>0</v>
      </c>
      <c r="AG87" s="347">
        <f t="shared" si="60"/>
        <v>10000000</v>
      </c>
    </row>
    <row r="88" spans="1:33" s="116" customFormat="1" x14ac:dyDescent="0.2">
      <c r="A88" s="245"/>
      <c r="B88" s="107" t="s">
        <v>146</v>
      </c>
      <c r="C88" s="263">
        <v>10000000</v>
      </c>
      <c r="D88" s="111"/>
      <c r="E88" s="111"/>
      <c r="F88" s="111"/>
      <c r="G88" s="111"/>
      <c r="H88" s="111"/>
      <c r="I88" s="111"/>
      <c r="J88" s="113"/>
      <c r="K88" s="297">
        <v>100</v>
      </c>
      <c r="L88" s="301">
        <f t="shared" si="56"/>
        <v>0</v>
      </c>
      <c r="M88" s="290">
        <f t="shared" si="61"/>
        <v>100</v>
      </c>
      <c r="N88" s="259">
        <f t="shared" si="57"/>
        <v>0</v>
      </c>
      <c r="O88" s="290">
        <f t="shared" si="62"/>
        <v>0</v>
      </c>
      <c r="P88" s="279">
        <f t="shared" si="63"/>
        <v>10000000</v>
      </c>
      <c r="Q88" s="180"/>
      <c r="R88" s="115"/>
      <c r="S88" s="347">
        <f t="shared" si="58"/>
        <v>0</v>
      </c>
      <c r="T88" s="115"/>
      <c r="U88" s="347">
        <v>0</v>
      </c>
      <c r="V88" s="347">
        <v>0</v>
      </c>
      <c r="W88" s="347">
        <v>0</v>
      </c>
      <c r="X88" s="347">
        <v>0</v>
      </c>
      <c r="Y88" s="347">
        <v>0</v>
      </c>
      <c r="Z88" s="347">
        <v>0</v>
      </c>
      <c r="AA88" s="347">
        <v>0</v>
      </c>
      <c r="AB88" s="347">
        <v>0</v>
      </c>
      <c r="AC88" s="347">
        <v>0</v>
      </c>
      <c r="AD88" s="347">
        <v>0</v>
      </c>
      <c r="AE88" s="347">
        <v>0</v>
      </c>
      <c r="AF88" s="347">
        <f t="shared" si="59"/>
        <v>0</v>
      </c>
      <c r="AG88" s="347">
        <f t="shared" si="60"/>
        <v>10000000</v>
      </c>
    </row>
    <row r="89" spans="1:33" s="116" customFormat="1" x14ac:dyDescent="0.2">
      <c r="A89" s="246"/>
      <c r="B89" s="107" t="s">
        <v>147</v>
      </c>
      <c r="C89" s="262">
        <v>20000000</v>
      </c>
      <c r="D89" s="108"/>
      <c r="E89" s="108"/>
      <c r="F89" s="108"/>
      <c r="G89" s="108"/>
      <c r="H89" s="108"/>
      <c r="I89" s="108"/>
      <c r="J89" s="109"/>
      <c r="K89" s="294">
        <v>100</v>
      </c>
      <c r="L89" s="301">
        <f t="shared" si="56"/>
        <v>0</v>
      </c>
      <c r="M89" s="301">
        <f t="shared" si="61"/>
        <v>100</v>
      </c>
      <c r="N89" s="259">
        <f t="shared" si="57"/>
        <v>0</v>
      </c>
      <c r="O89" s="301">
        <f t="shared" si="62"/>
        <v>0</v>
      </c>
      <c r="P89" s="281">
        <f t="shared" si="63"/>
        <v>20000000</v>
      </c>
      <c r="Q89" s="103"/>
      <c r="R89" s="115"/>
      <c r="S89" s="347">
        <f t="shared" si="58"/>
        <v>0</v>
      </c>
      <c r="T89" s="115"/>
      <c r="U89" s="347">
        <v>0</v>
      </c>
      <c r="V89" s="347">
        <v>0</v>
      </c>
      <c r="W89" s="347">
        <v>0</v>
      </c>
      <c r="X89" s="347">
        <v>0</v>
      </c>
      <c r="Y89" s="347">
        <v>0</v>
      </c>
      <c r="Z89" s="347">
        <v>0</v>
      </c>
      <c r="AA89" s="347">
        <v>0</v>
      </c>
      <c r="AB89" s="347">
        <v>0</v>
      </c>
      <c r="AC89" s="347">
        <v>0</v>
      </c>
      <c r="AD89" s="347">
        <v>0</v>
      </c>
      <c r="AE89" s="347">
        <v>0</v>
      </c>
      <c r="AF89" s="347">
        <f t="shared" si="59"/>
        <v>0</v>
      </c>
      <c r="AG89" s="347">
        <f t="shared" si="60"/>
        <v>20000000</v>
      </c>
    </row>
    <row r="90" spans="1:33" s="116" customFormat="1" x14ac:dyDescent="0.2">
      <c r="A90" s="332"/>
      <c r="B90" s="333"/>
      <c r="C90" s="269"/>
      <c r="D90" s="237"/>
      <c r="E90" s="237"/>
      <c r="F90" s="237"/>
      <c r="G90" s="237"/>
      <c r="H90" s="237"/>
      <c r="I90" s="237"/>
      <c r="J90" s="89"/>
      <c r="K90" s="306"/>
      <c r="L90" s="307"/>
      <c r="M90" s="307"/>
      <c r="N90" s="275"/>
      <c r="O90" s="307"/>
      <c r="P90" s="284"/>
      <c r="Q90" s="216"/>
      <c r="R90" s="115"/>
      <c r="S90" s="347"/>
      <c r="T90" s="115"/>
      <c r="U90" s="347"/>
      <c r="V90" s="347"/>
      <c r="W90" s="347"/>
      <c r="X90" s="347"/>
      <c r="Y90" s="347"/>
      <c r="Z90" s="347"/>
      <c r="AA90" s="347"/>
      <c r="AB90" s="347"/>
      <c r="AC90" s="347"/>
      <c r="AD90" s="347"/>
      <c r="AE90" s="347"/>
      <c r="AF90" s="347"/>
      <c r="AG90" s="347"/>
    </row>
    <row r="91" spans="1:33" s="116" customFormat="1" ht="22.5" x14ac:dyDescent="0.2">
      <c r="A91" s="260">
        <v>20</v>
      </c>
      <c r="B91" s="135" t="s">
        <v>148</v>
      </c>
      <c r="C91" s="254">
        <f>C93+C96</f>
        <v>21000000</v>
      </c>
      <c r="D91" s="108"/>
      <c r="E91" s="108"/>
      <c r="F91" s="108"/>
      <c r="G91" s="108"/>
      <c r="H91" s="108"/>
      <c r="I91" s="108"/>
      <c r="J91" s="109"/>
      <c r="K91" s="298">
        <f>SUM(K93+K96)/2</f>
        <v>100</v>
      </c>
      <c r="L91" s="298">
        <f>N91/C91*100</f>
        <v>85.714285714285708</v>
      </c>
      <c r="M91" s="298">
        <f>100-L91</f>
        <v>14.285714285714292</v>
      </c>
      <c r="N91" s="254">
        <f>N93+N96</f>
        <v>18000000</v>
      </c>
      <c r="O91" s="298">
        <f>N91/C91*100</f>
        <v>85.714285714285708</v>
      </c>
      <c r="P91" s="254">
        <f>P93+P96</f>
        <v>3000000</v>
      </c>
      <c r="Q91" s="121"/>
      <c r="R91" s="115"/>
      <c r="S91" s="346">
        <f>S93+S96</f>
        <v>18000000</v>
      </c>
      <c r="T91" s="115"/>
      <c r="U91" s="346">
        <f>U93+U96</f>
        <v>0</v>
      </c>
      <c r="V91" s="346">
        <f>V93+V96</f>
        <v>1000000</v>
      </c>
      <c r="W91" s="346">
        <f t="shared" ref="W91:AE91" si="65">W93+W96</f>
        <v>500000</v>
      </c>
      <c r="X91" s="346">
        <f t="shared" si="65"/>
        <v>500000</v>
      </c>
      <c r="Y91" s="346">
        <f t="shared" si="65"/>
        <v>11000000</v>
      </c>
      <c r="Z91" s="346">
        <f t="shared" si="65"/>
        <v>5000000</v>
      </c>
      <c r="AA91" s="346">
        <f t="shared" si="65"/>
        <v>0</v>
      </c>
      <c r="AB91" s="346">
        <f t="shared" si="65"/>
        <v>0</v>
      </c>
      <c r="AC91" s="346">
        <f t="shared" si="65"/>
        <v>0</v>
      </c>
      <c r="AD91" s="346">
        <f t="shared" si="65"/>
        <v>0</v>
      </c>
      <c r="AE91" s="346">
        <f t="shared" si="65"/>
        <v>0</v>
      </c>
      <c r="AF91" s="346">
        <f>AF93+AF96</f>
        <v>18000000</v>
      </c>
      <c r="AG91" s="346">
        <f>AG93+AG96</f>
        <v>3000000</v>
      </c>
    </row>
    <row r="92" spans="1:33" s="116" customFormat="1" x14ac:dyDescent="0.2">
      <c r="A92" s="244"/>
      <c r="B92" s="135"/>
      <c r="C92" s="264"/>
      <c r="D92" s="118"/>
      <c r="E92" s="118"/>
      <c r="F92" s="118"/>
      <c r="G92" s="118"/>
      <c r="H92" s="118"/>
      <c r="I92" s="118"/>
      <c r="J92" s="120"/>
      <c r="K92" s="305"/>
      <c r="L92" s="305"/>
      <c r="M92" s="305"/>
      <c r="N92" s="264"/>
      <c r="O92" s="305"/>
      <c r="P92" s="280"/>
      <c r="Q92" s="121"/>
      <c r="R92" s="115"/>
      <c r="S92" s="344"/>
      <c r="T92" s="115"/>
      <c r="U92" s="344"/>
      <c r="V92" s="344"/>
      <c r="W92" s="344"/>
      <c r="X92" s="344"/>
      <c r="Y92" s="344"/>
      <c r="Z92" s="344"/>
      <c r="AA92" s="344"/>
      <c r="AB92" s="344"/>
      <c r="AC92" s="344"/>
      <c r="AD92" s="344"/>
      <c r="AE92" s="344"/>
      <c r="AF92" s="344"/>
      <c r="AG92" s="344"/>
    </row>
    <row r="93" spans="1:33" s="116" customFormat="1" x14ac:dyDescent="0.2">
      <c r="A93" s="245"/>
      <c r="B93" s="128" t="s">
        <v>0</v>
      </c>
      <c r="C93" s="254">
        <f>C94</f>
        <v>6000000</v>
      </c>
      <c r="D93" s="180"/>
      <c r="E93" s="180"/>
      <c r="F93" s="180"/>
      <c r="G93" s="180"/>
      <c r="H93" s="180"/>
      <c r="I93" s="180"/>
      <c r="J93" s="180"/>
      <c r="K93" s="288">
        <f>K94</f>
        <v>100</v>
      </c>
      <c r="L93" s="288">
        <f t="shared" ref="L93:M93" si="66">L94</f>
        <v>50</v>
      </c>
      <c r="M93" s="288">
        <f t="shared" si="66"/>
        <v>50</v>
      </c>
      <c r="N93" s="254">
        <f>N94</f>
        <v>3000000</v>
      </c>
      <c r="O93" s="288">
        <f>N93/C93*100</f>
        <v>50</v>
      </c>
      <c r="P93" s="278">
        <f>C93-N93</f>
        <v>3000000</v>
      </c>
      <c r="Q93" s="180"/>
      <c r="R93" s="115"/>
      <c r="S93" s="346">
        <f>S94</f>
        <v>3000000</v>
      </c>
      <c r="T93" s="115"/>
      <c r="U93" s="346">
        <f>U94</f>
        <v>0</v>
      </c>
      <c r="V93" s="346">
        <f>V94</f>
        <v>1000000</v>
      </c>
      <c r="W93" s="346">
        <f t="shared" ref="W93:AE93" si="67">W94</f>
        <v>500000</v>
      </c>
      <c r="X93" s="346">
        <f t="shared" si="67"/>
        <v>500000</v>
      </c>
      <c r="Y93" s="346">
        <f t="shared" si="67"/>
        <v>1000000</v>
      </c>
      <c r="Z93" s="346">
        <f t="shared" si="67"/>
        <v>0</v>
      </c>
      <c r="AA93" s="346">
        <f t="shared" si="67"/>
        <v>0</v>
      </c>
      <c r="AB93" s="346">
        <f t="shared" si="67"/>
        <v>0</v>
      </c>
      <c r="AC93" s="346">
        <f t="shared" si="67"/>
        <v>0</v>
      </c>
      <c r="AD93" s="346">
        <f t="shared" si="67"/>
        <v>0</v>
      </c>
      <c r="AE93" s="346">
        <f t="shared" si="67"/>
        <v>0</v>
      </c>
      <c r="AF93" s="346">
        <f>AF94</f>
        <v>3000000</v>
      </c>
      <c r="AG93" s="346">
        <f>AG94</f>
        <v>3000000</v>
      </c>
    </row>
    <row r="94" spans="1:33" s="116" customFormat="1" x14ac:dyDescent="0.2">
      <c r="A94" s="245"/>
      <c r="B94" s="129" t="s">
        <v>109</v>
      </c>
      <c r="C94" s="262">
        <v>6000000</v>
      </c>
      <c r="D94" s="108"/>
      <c r="E94" s="108"/>
      <c r="F94" s="108"/>
      <c r="G94" s="108"/>
      <c r="H94" s="108"/>
      <c r="I94" s="108"/>
      <c r="J94" s="109"/>
      <c r="K94" s="297">
        <v>100</v>
      </c>
      <c r="L94" s="290">
        <f>N94/C94*100</f>
        <v>50</v>
      </c>
      <c r="M94" s="290">
        <f>K94-L94</f>
        <v>50</v>
      </c>
      <c r="N94" s="259">
        <f t="shared" ref="N94" si="68">S94</f>
        <v>3000000</v>
      </c>
      <c r="O94" s="290">
        <f>N94/C94*100</f>
        <v>50</v>
      </c>
      <c r="P94" s="281">
        <f>C94-N94</f>
        <v>3000000</v>
      </c>
      <c r="Q94" s="106"/>
      <c r="R94" s="115"/>
      <c r="S94" s="347">
        <f>AF94</f>
        <v>3000000</v>
      </c>
      <c r="T94" s="115"/>
      <c r="U94" s="347">
        <v>0</v>
      </c>
      <c r="V94" s="347">
        <v>1000000</v>
      </c>
      <c r="W94" s="347">
        <v>500000</v>
      </c>
      <c r="X94" s="347">
        <v>500000</v>
      </c>
      <c r="Y94" s="347">
        <v>1000000</v>
      </c>
      <c r="Z94" s="347">
        <v>0</v>
      </c>
      <c r="AA94" s="347">
        <v>0</v>
      </c>
      <c r="AB94" s="347">
        <v>0</v>
      </c>
      <c r="AC94" s="347">
        <v>0</v>
      </c>
      <c r="AD94" s="347">
        <v>0</v>
      </c>
      <c r="AE94" s="347">
        <v>0</v>
      </c>
      <c r="AF94" s="347">
        <f>SUM(U94:AE94)</f>
        <v>3000000</v>
      </c>
      <c r="AG94" s="347">
        <f>C94-AF94</f>
        <v>3000000</v>
      </c>
    </row>
    <row r="95" spans="1:33" s="116" customFormat="1" x14ac:dyDescent="0.2">
      <c r="A95" s="245"/>
      <c r="B95" s="129"/>
      <c r="C95" s="262"/>
      <c r="D95" s="108"/>
      <c r="E95" s="108"/>
      <c r="F95" s="108"/>
      <c r="G95" s="108"/>
      <c r="H95" s="108"/>
      <c r="I95" s="108"/>
      <c r="J95" s="109"/>
      <c r="K95" s="302"/>
      <c r="L95" s="290"/>
      <c r="M95" s="290"/>
      <c r="N95" s="272"/>
      <c r="O95" s="290"/>
      <c r="P95" s="281"/>
      <c r="Q95" s="106"/>
      <c r="R95" s="115"/>
      <c r="S95" s="347"/>
      <c r="T95" s="115"/>
      <c r="U95" s="347"/>
      <c r="V95" s="347"/>
      <c r="W95" s="347"/>
      <c r="X95" s="347"/>
      <c r="Y95" s="347"/>
      <c r="Z95" s="347"/>
      <c r="AA95" s="347"/>
      <c r="AB95" s="347"/>
      <c r="AC95" s="347"/>
      <c r="AD95" s="347"/>
      <c r="AE95" s="347"/>
      <c r="AF95" s="347"/>
      <c r="AG95" s="347"/>
    </row>
    <row r="96" spans="1:33" s="116" customFormat="1" x14ac:dyDescent="0.2">
      <c r="A96" s="245"/>
      <c r="B96" s="129" t="s">
        <v>8</v>
      </c>
      <c r="C96" s="254">
        <f>C97</f>
        <v>15000000</v>
      </c>
      <c r="D96" s="180"/>
      <c r="E96" s="180"/>
      <c r="F96" s="180"/>
      <c r="G96" s="180"/>
      <c r="H96" s="180"/>
      <c r="I96" s="180"/>
      <c r="J96" s="180"/>
      <c r="K96" s="288">
        <f>K97</f>
        <v>100</v>
      </c>
      <c r="L96" s="288">
        <f t="shared" ref="L96:O96" si="69">L97</f>
        <v>100</v>
      </c>
      <c r="M96" s="288">
        <f t="shared" si="69"/>
        <v>0</v>
      </c>
      <c r="N96" s="254">
        <f>N97</f>
        <v>15000000</v>
      </c>
      <c r="O96" s="288">
        <f t="shared" si="69"/>
        <v>100</v>
      </c>
      <c r="P96" s="278">
        <f>C96-N96</f>
        <v>0</v>
      </c>
      <c r="Q96" s="106"/>
      <c r="R96" s="115"/>
      <c r="S96" s="346">
        <f>S97</f>
        <v>15000000</v>
      </c>
      <c r="T96" s="115"/>
      <c r="U96" s="346">
        <f>U97</f>
        <v>0</v>
      </c>
      <c r="V96" s="346">
        <f>V97</f>
        <v>0</v>
      </c>
      <c r="W96" s="346">
        <f t="shared" ref="W96:AE96" si="70">W97</f>
        <v>0</v>
      </c>
      <c r="X96" s="346">
        <f t="shared" si="70"/>
        <v>0</v>
      </c>
      <c r="Y96" s="346">
        <f t="shared" si="70"/>
        <v>10000000</v>
      </c>
      <c r="Z96" s="346">
        <f t="shared" si="70"/>
        <v>5000000</v>
      </c>
      <c r="AA96" s="346">
        <f t="shared" si="70"/>
        <v>0</v>
      </c>
      <c r="AB96" s="346">
        <f t="shared" si="70"/>
        <v>0</v>
      </c>
      <c r="AC96" s="346">
        <f t="shared" si="70"/>
        <v>0</v>
      </c>
      <c r="AD96" s="346">
        <f t="shared" si="70"/>
        <v>0</v>
      </c>
      <c r="AE96" s="346">
        <f t="shared" si="70"/>
        <v>0</v>
      </c>
      <c r="AF96" s="346">
        <f>AF97</f>
        <v>15000000</v>
      </c>
      <c r="AG96" s="346">
        <f>AG97</f>
        <v>0</v>
      </c>
    </row>
    <row r="97" spans="1:33" s="116" customFormat="1" x14ac:dyDescent="0.2">
      <c r="A97" s="245"/>
      <c r="B97" s="130" t="s">
        <v>149</v>
      </c>
      <c r="C97" s="263">
        <v>15000000</v>
      </c>
      <c r="D97" s="111"/>
      <c r="E97" s="111"/>
      <c r="F97" s="111"/>
      <c r="G97" s="111"/>
      <c r="H97" s="111"/>
      <c r="I97" s="111"/>
      <c r="J97" s="113"/>
      <c r="K97" s="297">
        <v>100</v>
      </c>
      <c r="L97" s="290">
        <f>N97/C97*100</f>
        <v>100</v>
      </c>
      <c r="M97" s="290">
        <f>K97-L97</f>
        <v>0</v>
      </c>
      <c r="N97" s="259">
        <f t="shared" ref="N97" si="71">S97</f>
        <v>15000000</v>
      </c>
      <c r="O97" s="290">
        <f>N97/C97*100</f>
        <v>100</v>
      </c>
      <c r="P97" s="282">
        <f>C97-N97</f>
        <v>0</v>
      </c>
      <c r="Q97" s="114"/>
      <c r="R97" s="115"/>
      <c r="S97" s="347">
        <f>AF97</f>
        <v>15000000</v>
      </c>
      <c r="T97" s="115"/>
      <c r="U97" s="347">
        <v>0</v>
      </c>
      <c r="V97" s="347">
        <v>0</v>
      </c>
      <c r="W97" s="347">
        <v>0</v>
      </c>
      <c r="X97" s="347">
        <v>0</v>
      </c>
      <c r="Y97" s="347">
        <v>10000000</v>
      </c>
      <c r="Z97" s="347">
        <v>5000000</v>
      </c>
      <c r="AA97" s="347">
        <v>0</v>
      </c>
      <c r="AB97" s="347">
        <v>0</v>
      </c>
      <c r="AC97" s="347">
        <v>0</v>
      </c>
      <c r="AD97" s="347">
        <v>0</v>
      </c>
      <c r="AE97" s="347">
        <v>0</v>
      </c>
      <c r="AF97" s="347">
        <f>SUM(U97:AE97)</f>
        <v>15000000</v>
      </c>
      <c r="AG97" s="347">
        <f>C97-AF97</f>
        <v>0</v>
      </c>
    </row>
    <row r="98" spans="1:33" s="116" customFormat="1" x14ac:dyDescent="0.2">
      <c r="A98" s="245"/>
      <c r="B98" s="130"/>
      <c r="C98" s="263"/>
      <c r="D98" s="111"/>
      <c r="E98" s="111"/>
      <c r="F98" s="111"/>
      <c r="G98" s="111"/>
      <c r="H98" s="111"/>
      <c r="I98" s="111"/>
      <c r="J98" s="113"/>
      <c r="K98" s="297"/>
      <c r="L98" s="290"/>
      <c r="M98" s="290"/>
      <c r="N98" s="272"/>
      <c r="O98" s="290"/>
      <c r="P98" s="282"/>
      <c r="Q98" s="1"/>
      <c r="R98" s="115"/>
      <c r="S98" s="347"/>
      <c r="T98" s="115"/>
      <c r="U98" s="347"/>
      <c r="V98" s="347"/>
      <c r="W98" s="347"/>
      <c r="X98" s="347"/>
      <c r="Y98" s="347"/>
      <c r="Z98" s="347"/>
      <c r="AA98" s="347"/>
      <c r="AB98" s="347"/>
      <c r="AC98" s="347"/>
      <c r="AD98" s="347"/>
      <c r="AE98" s="347"/>
      <c r="AF98" s="347"/>
      <c r="AG98" s="347"/>
    </row>
    <row r="99" spans="1:33" s="116" customFormat="1" ht="22.5" x14ac:dyDescent="0.2">
      <c r="A99" s="260">
        <v>22</v>
      </c>
      <c r="B99" s="127" t="s">
        <v>122</v>
      </c>
      <c r="C99" s="254">
        <f>C101+C104</f>
        <v>310000000</v>
      </c>
      <c r="D99" s="253"/>
      <c r="E99" s="253"/>
      <c r="F99" s="253"/>
      <c r="G99" s="253"/>
      <c r="H99" s="253"/>
      <c r="I99" s="257"/>
      <c r="J99" s="257"/>
      <c r="K99" s="293">
        <f>SUM(K101+K104)/2</f>
        <v>100</v>
      </c>
      <c r="L99" s="293">
        <f>N99/C99*100</f>
        <v>42.325580645161295</v>
      </c>
      <c r="M99" s="293">
        <f>100-L99</f>
        <v>57.674419354838705</v>
      </c>
      <c r="N99" s="254">
        <f>N101+N104</f>
        <v>131209300</v>
      </c>
      <c r="O99" s="293">
        <f>N99/C99*100</f>
        <v>42.325580645161295</v>
      </c>
      <c r="P99" s="254">
        <f>P101+P104</f>
        <v>178790700</v>
      </c>
      <c r="Q99" s="250"/>
      <c r="R99" s="115"/>
      <c r="S99" s="346">
        <f>S101+S104</f>
        <v>131209300</v>
      </c>
      <c r="T99" s="115"/>
      <c r="U99" s="346">
        <f>U101+U104</f>
        <v>0</v>
      </c>
      <c r="V99" s="346">
        <f>V101+V104</f>
        <v>39129200</v>
      </c>
      <c r="W99" s="346">
        <f t="shared" ref="W99:AE99" si="72">W101+W104</f>
        <v>1500000</v>
      </c>
      <c r="X99" s="346">
        <f t="shared" si="72"/>
        <v>49749900</v>
      </c>
      <c r="Y99" s="346">
        <f t="shared" si="72"/>
        <v>29497600</v>
      </c>
      <c r="Z99" s="346">
        <f t="shared" si="72"/>
        <v>11332600</v>
      </c>
      <c r="AA99" s="346">
        <f t="shared" si="72"/>
        <v>0</v>
      </c>
      <c r="AB99" s="346">
        <f t="shared" si="72"/>
        <v>0</v>
      </c>
      <c r="AC99" s="346">
        <f t="shared" si="72"/>
        <v>0</v>
      </c>
      <c r="AD99" s="346">
        <f t="shared" si="72"/>
        <v>0</v>
      </c>
      <c r="AE99" s="346">
        <f t="shared" si="72"/>
        <v>0</v>
      </c>
      <c r="AF99" s="346">
        <f>AF101+AF104</f>
        <v>131209300</v>
      </c>
      <c r="AG99" s="346">
        <f>AG101+AG104</f>
        <v>178790700</v>
      </c>
    </row>
    <row r="100" spans="1:33" s="116" customFormat="1" x14ac:dyDescent="0.2">
      <c r="A100" s="244"/>
      <c r="B100" s="127"/>
      <c r="C100" s="258"/>
      <c r="D100" s="104"/>
      <c r="E100" s="104"/>
      <c r="F100" s="104"/>
      <c r="G100" s="104"/>
      <c r="H100" s="104"/>
      <c r="I100" s="178"/>
      <c r="J100" s="178"/>
      <c r="K100" s="299"/>
      <c r="L100" s="294"/>
      <c r="M100" s="294"/>
      <c r="N100" s="258"/>
      <c r="O100" s="294"/>
      <c r="P100" s="259"/>
      <c r="Q100" s="105"/>
      <c r="R100" s="115"/>
      <c r="S100" s="349"/>
      <c r="T100" s="115"/>
      <c r="U100" s="349"/>
      <c r="V100" s="349"/>
      <c r="W100" s="349"/>
      <c r="X100" s="349"/>
      <c r="Y100" s="349"/>
      <c r="Z100" s="349"/>
      <c r="AA100" s="349"/>
      <c r="AB100" s="349"/>
      <c r="AC100" s="349"/>
      <c r="AD100" s="349"/>
      <c r="AE100" s="349"/>
      <c r="AF100" s="349"/>
      <c r="AG100" s="349"/>
    </row>
    <row r="101" spans="1:33" s="116" customFormat="1" x14ac:dyDescent="0.2">
      <c r="A101" s="245"/>
      <c r="B101" s="128" t="s">
        <v>0</v>
      </c>
      <c r="C101" s="254">
        <f>C102</f>
        <v>18000000</v>
      </c>
      <c r="D101" s="180"/>
      <c r="E101" s="180"/>
      <c r="F101" s="180"/>
      <c r="G101" s="180"/>
      <c r="H101" s="180"/>
      <c r="I101" s="180"/>
      <c r="J101" s="180"/>
      <c r="K101" s="288">
        <f>K102</f>
        <v>100</v>
      </c>
      <c r="L101" s="288">
        <f t="shared" ref="L101:M101" si="73">L102</f>
        <v>50</v>
      </c>
      <c r="M101" s="288">
        <f t="shared" si="73"/>
        <v>50</v>
      </c>
      <c r="N101" s="254">
        <f>N102</f>
        <v>9000000</v>
      </c>
      <c r="O101" s="288">
        <f>N101/C101*100</f>
        <v>50</v>
      </c>
      <c r="P101" s="278">
        <f>C101-N101</f>
        <v>9000000</v>
      </c>
      <c r="Q101" s="180"/>
      <c r="R101" s="115"/>
      <c r="S101" s="346">
        <f>S102</f>
        <v>9000000</v>
      </c>
      <c r="T101" s="115"/>
      <c r="U101" s="346">
        <f>U102</f>
        <v>0</v>
      </c>
      <c r="V101" s="346">
        <f>V102</f>
        <v>3000000</v>
      </c>
      <c r="W101" s="346">
        <f t="shared" ref="W101:AE101" si="74">W102</f>
        <v>1500000</v>
      </c>
      <c r="X101" s="346">
        <f t="shared" si="74"/>
        <v>1500000</v>
      </c>
      <c r="Y101" s="346">
        <f t="shared" si="74"/>
        <v>3000000</v>
      </c>
      <c r="Z101" s="346">
        <f t="shared" si="74"/>
        <v>0</v>
      </c>
      <c r="AA101" s="346">
        <f t="shared" si="74"/>
        <v>0</v>
      </c>
      <c r="AB101" s="346">
        <f t="shared" si="74"/>
        <v>0</v>
      </c>
      <c r="AC101" s="346">
        <f t="shared" si="74"/>
        <v>0</v>
      </c>
      <c r="AD101" s="346">
        <f t="shared" si="74"/>
        <v>0</v>
      </c>
      <c r="AE101" s="346">
        <f t="shared" si="74"/>
        <v>0</v>
      </c>
      <c r="AF101" s="346">
        <f>AF102</f>
        <v>9000000</v>
      </c>
      <c r="AG101" s="346">
        <f>AG102</f>
        <v>9000000</v>
      </c>
    </row>
    <row r="102" spans="1:33" s="116" customFormat="1" x14ac:dyDescent="0.2">
      <c r="A102" s="245"/>
      <c r="B102" s="129" t="s">
        <v>109</v>
      </c>
      <c r="C102" s="262">
        <v>18000000</v>
      </c>
      <c r="D102" s="108"/>
      <c r="E102" s="108"/>
      <c r="F102" s="108"/>
      <c r="G102" s="108"/>
      <c r="H102" s="108"/>
      <c r="I102" s="108"/>
      <c r="J102" s="109"/>
      <c r="K102" s="297">
        <v>100</v>
      </c>
      <c r="L102" s="290">
        <f>N102/C102*100</f>
        <v>50</v>
      </c>
      <c r="M102" s="290">
        <f>K102-L102</f>
        <v>50</v>
      </c>
      <c r="N102" s="259">
        <f t="shared" ref="N102" si="75">S102</f>
        <v>9000000</v>
      </c>
      <c r="O102" s="290">
        <f>N102/C102*100</f>
        <v>50</v>
      </c>
      <c r="P102" s="281">
        <f>C102-N102</f>
        <v>9000000</v>
      </c>
      <c r="Q102" s="106"/>
      <c r="R102" s="115"/>
      <c r="S102" s="347">
        <f>AF102</f>
        <v>9000000</v>
      </c>
      <c r="T102" s="115"/>
      <c r="U102" s="347">
        <v>0</v>
      </c>
      <c r="V102" s="347">
        <v>3000000</v>
      </c>
      <c r="W102" s="347">
        <v>1500000</v>
      </c>
      <c r="X102" s="347">
        <v>1500000</v>
      </c>
      <c r="Y102" s="347">
        <v>3000000</v>
      </c>
      <c r="Z102" s="347">
        <v>0</v>
      </c>
      <c r="AA102" s="347">
        <v>0</v>
      </c>
      <c r="AB102" s="347">
        <v>0</v>
      </c>
      <c r="AC102" s="347">
        <v>0</v>
      </c>
      <c r="AD102" s="347">
        <v>0</v>
      </c>
      <c r="AE102" s="347">
        <v>0</v>
      </c>
      <c r="AF102" s="347">
        <f>SUM(U102:AE102)</f>
        <v>9000000</v>
      </c>
      <c r="AG102" s="347">
        <f>C102-AF102</f>
        <v>9000000</v>
      </c>
    </row>
    <row r="103" spans="1:33" s="116" customFormat="1" x14ac:dyDescent="0.2">
      <c r="A103" s="245"/>
      <c r="B103" s="129"/>
      <c r="C103" s="262"/>
      <c r="D103" s="108"/>
      <c r="E103" s="108"/>
      <c r="F103" s="108"/>
      <c r="G103" s="108"/>
      <c r="H103" s="108"/>
      <c r="I103" s="108"/>
      <c r="J103" s="109"/>
      <c r="K103" s="302"/>
      <c r="L103" s="290"/>
      <c r="M103" s="290"/>
      <c r="N103" s="272"/>
      <c r="O103" s="290"/>
      <c r="P103" s="281"/>
      <c r="Q103" s="106"/>
      <c r="R103" s="115"/>
      <c r="S103" s="347"/>
      <c r="T103" s="115"/>
      <c r="U103" s="347"/>
      <c r="V103" s="347"/>
      <c r="W103" s="347"/>
      <c r="X103" s="347"/>
      <c r="Y103" s="347"/>
      <c r="Z103" s="347"/>
      <c r="AA103" s="347"/>
      <c r="AB103" s="347"/>
      <c r="AC103" s="347"/>
      <c r="AD103" s="347"/>
      <c r="AE103" s="347"/>
      <c r="AF103" s="347"/>
      <c r="AG103" s="347"/>
    </row>
    <row r="104" spans="1:33" s="116" customFormat="1" x14ac:dyDescent="0.2">
      <c r="A104" s="245"/>
      <c r="B104" s="107" t="s">
        <v>8</v>
      </c>
      <c r="C104" s="254">
        <f>SUM(C105:C108)</f>
        <v>292000000</v>
      </c>
      <c r="D104" s="180"/>
      <c r="E104" s="180"/>
      <c r="F104" s="180"/>
      <c r="G104" s="180"/>
      <c r="H104" s="180"/>
      <c r="I104" s="180"/>
      <c r="J104" s="180"/>
      <c r="K104" s="288">
        <f>SUM(K105:K108)/4</f>
        <v>100</v>
      </c>
      <c r="L104" s="288">
        <f>N104/C104*100</f>
        <v>41.852499999999999</v>
      </c>
      <c r="M104" s="288">
        <f>100-L104</f>
        <v>58.147500000000001</v>
      </c>
      <c r="N104" s="254">
        <f>SUM(N105:N108)</f>
        <v>122209300</v>
      </c>
      <c r="O104" s="288">
        <f>N104/C104*100</f>
        <v>41.852499999999999</v>
      </c>
      <c r="P104" s="278">
        <f>C104-N104</f>
        <v>169790700</v>
      </c>
      <c r="Q104" s="180"/>
      <c r="R104" s="115"/>
      <c r="S104" s="346">
        <f>SUM(S105:S108)</f>
        <v>122209300</v>
      </c>
      <c r="T104" s="115"/>
      <c r="U104" s="346">
        <f>SUM(U105:U108)</f>
        <v>0</v>
      </c>
      <c r="V104" s="346">
        <f>SUM(V105:V108)</f>
        <v>36129200</v>
      </c>
      <c r="W104" s="346">
        <f t="shared" ref="W104:AE104" si="76">SUM(W105:W108)</f>
        <v>0</v>
      </c>
      <c r="X104" s="346">
        <f t="shared" si="76"/>
        <v>48249900</v>
      </c>
      <c r="Y104" s="346">
        <f t="shared" si="76"/>
        <v>26497600</v>
      </c>
      <c r="Z104" s="346">
        <f t="shared" si="76"/>
        <v>11332600</v>
      </c>
      <c r="AA104" s="346">
        <f t="shared" si="76"/>
        <v>0</v>
      </c>
      <c r="AB104" s="346">
        <f t="shared" si="76"/>
        <v>0</v>
      </c>
      <c r="AC104" s="346">
        <f t="shared" si="76"/>
        <v>0</v>
      </c>
      <c r="AD104" s="346">
        <f t="shared" si="76"/>
        <v>0</v>
      </c>
      <c r="AE104" s="346">
        <f t="shared" si="76"/>
        <v>0</v>
      </c>
      <c r="AF104" s="346">
        <f>SUM(AF105:AF108)</f>
        <v>122209300</v>
      </c>
      <c r="AG104" s="346">
        <f>SUM(AG105:AG108)</f>
        <v>169790700</v>
      </c>
    </row>
    <row r="105" spans="1:33" s="116" customFormat="1" x14ac:dyDescent="0.2">
      <c r="A105" s="245"/>
      <c r="B105" s="107" t="s">
        <v>158</v>
      </c>
      <c r="C105" s="262">
        <v>54800000</v>
      </c>
      <c r="D105" s="109"/>
      <c r="E105" s="109"/>
      <c r="F105" s="109"/>
      <c r="G105" s="109"/>
      <c r="H105" s="109"/>
      <c r="I105" s="109"/>
      <c r="J105" s="109"/>
      <c r="K105" s="294">
        <v>100</v>
      </c>
      <c r="L105" s="301">
        <f>N105/C105*100</f>
        <v>20.276094890510947</v>
      </c>
      <c r="M105" s="301">
        <f>100-L105</f>
        <v>79.723905109489053</v>
      </c>
      <c r="N105" s="259">
        <f t="shared" ref="N105:N108" si="77">S105</f>
        <v>11111300</v>
      </c>
      <c r="O105" s="301">
        <f>N105/C105*100</f>
        <v>20.276094890510947</v>
      </c>
      <c r="P105" s="281">
        <f>C105-N105</f>
        <v>43688700</v>
      </c>
      <c r="Q105" s="106"/>
      <c r="R105" s="115"/>
      <c r="S105" s="347">
        <f t="shared" ref="S105:S108" si="78">AF105</f>
        <v>11111300</v>
      </c>
      <c r="T105" s="115"/>
      <c r="U105" s="347">
        <v>0</v>
      </c>
      <c r="V105" s="347">
        <v>4965100</v>
      </c>
      <c r="W105" s="347">
        <v>0</v>
      </c>
      <c r="X105" s="347">
        <v>4546200</v>
      </c>
      <c r="Y105" s="347">
        <v>1600000</v>
      </c>
      <c r="Z105" s="347">
        <v>0</v>
      </c>
      <c r="AA105" s="347">
        <v>0</v>
      </c>
      <c r="AB105" s="347">
        <v>0</v>
      </c>
      <c r="AC105" s="347">
        <v>0</v>
      </c>
      <c r="AD105" s="347">
        <v>0</v>
      </c>
      <c r="AE105" s="347">
        <v>0</v>
      </c>
      <c r="AF105" s="347">
        <f t="shared" ref="AF105:AF108" si="79">SUM(U105:AE105)</f>
        <v>11111300</v>
      </c>
      <c r="AG105" s="347">
        <f t="shared" ref="AG105:AG108" si="80">C105-AF105</f>
        <v>43688700</v>
      </c>
    </row>
    <row r="106" spans="1:33" s="116" customFormat="1" x14ac:dyDescent="0.2">
      <c r="A106" s="245"/>
      <c r="B106" s="107" t="s">
        <v>159</v>
      </c>
      <c r="C106" s="262">
        <v>65200000</v>
      </c>
      <c r="D106" s="109"/>
      <c r="E106" s="109"/>
      <c r="F106" s="109"/>
      <c r="G106" s="109"/>
      <c r="H106" s="109"/>
      <c r="I106" s="109"/>
      <c r="J106" s="109"/>
      <c r="K106" s="294">
        <v>100</v>
      </c>
      <c r="L106" s="301">
        <f t="shared" ref="L106:L108" si="81">N106/C106*100</f>
        <v>64.153067484662571</v>
      </c>
      <c r="M106" s="301">
        <f>100-L106</f>
        <v>35.846932515337429</v>
      </c>
      <c r="N106" s="259">
        <f t="shared" si="77"/>
        <v>41827800</v>
      </c>
      <c r="O106" s="301">
        <f t="shared" ref="O106:O108" si="82">N106/C106*100</f>
        <v>64.153067484662571</v>
      </c>
      <c r="P106" s="281">
        <f t="shared" ref="P106:P107" si="83">C106-N106</f>
        <v>23372200</v>
      </c>
      <c r="Q106" s="106"/>
      <c r="R106" s="115"/>
      <c r="S106" s="347">
        <f t="shared" si="78"/>
        <v>41827800</v>
      </c>
      <c r="T106" s="115"/>
      <c r="U106" s="347">
        <v>0</v>
      </c>
      <c r="V106" s="347">
        <v>22122800</v>
      </c>
      <c r="W106" s="347">
        <v>0</v>
      </c>
      <c r="X106" s="347">
        <v>6140000</v>
      </c>
      <c r="Y106" s="347">
        <v>13565000</v>
      </c>
      <c r="Z106" s="347">
        <v>0</v>
      </c>
      <c r="AA106" s="347">
        <v>0</v>
      </c>
      <c r="AB106" s="347">
        <v>0</v>
      </c>
      <c r="AC106" s="347">
        <v>0</v>
      </c>
      <c r="AD106" s="347">
        <v>0</v>
      </c>
      <c r="AE106" s="347">
        <v>0</v>
      </c>
      <c r="AF106" s="347">
        <f t="shared" si="79"/>
        <v>41827800</v>
      </c>
      <c r="AG106" s="347">
        <f t="shared" si="80"/>
        <v>23372200</v>
      </c>
    </row>
    <row r="107" spans="1:33" s="116" customFormat="1" x14ac:dyDescent="0.2">
      <c r="A107" s="245"/>
      <c r="B107" s="107" t="s">
        <v>160</v>
      </c>
      <c r="C107" s="262">
        <v>154600000</v>
      </c>
      <c r="D107" s="109"/>
      <c r="E107" s="109"/>
      <c r="F107" s="109"/>
      <c r="G107" s="109"/>
      <c r="H107" s="109"/>
      <c r="I107" s="109"/>
      <c r="J107" s="109"/>
      <c r="K107" s="294">
        <v>100</v>
      </c>
      <c r="L107" s="301">
        <f t="shared" si="81"/>
        <v>43.982988357050452</v>
      </c>
      <c r="M107" s="301">
        <f>100-L107</f>
        <v>56.017011642949548</v>
      </c>
      <c r="N107" s="259">
        <f t="shared" si="77"/>
        <v>67997700</v>
      </c>
      <c r="O107" s="301">
        <f t="shared" si="82"/>
        <v>43.982988357050452</v>
      </c>
      <c r="P107" s="281">
        <f t="shared" si="83"/>
        <v>86602300</v>
      </c>
      <c r="Q107" s="106"/>
      <c r="R107" s="115"/>
      <c r="S107" s="347">
        <f t="shared" si="78"/>
        <v>67997700</v>
      </c>
      <c r="T107" s="115"/>
      <c r="U107" s="347">
        <v>0</v>
      </c>
      <c r="V107" s="347">
        <v>9041300</v>
      </c>
      <c r="W107" s="347">
        <v>0</v>
      </c>
      <c r="X107" s="347">
        <v>36291200</v>
      </c>
      <c r="Y107" s="347">
        <v>11332600</v>
      </c>
      <c r="Z107" s="347">
        <v>11332600</v>
      </c>
      <c r="AA107" s="347">
        <v>0</v>
      </c>
      <c r="AB107" s="347">
        <v>0</v>
      </c>
      <c r="AC107" s="347">
        <v>0</v>
      </c>
      <c r="AD107" s="347">
        <v>0</v>
      </c>
      <c r="AE107" s="347">
        <v>0</v>
      </c>
      <c r="AF107" s="347">
        <f t="shared" si="79"/>
        <v>67997700</v>
      </c>
      <c r="AG107" s="347">
        <f t="shared" si="80"/>
        <v>86602300</v>
      </c>
    </row>
    <row r="108" spans="1:33" s="116" customFormat="1" x14ac:dyDescent="0.2">
      <c r="A108" s="245"/>
      <c r="B108" s="107" t="s">
        <v>161</v>
      </c>
      <c r="C108" s="262">
        <v>17400000</v>
      </c>
      <c r="D108" s="109"/>
      <c r="E108" s="109"/>
      <c r="F108" s="109"/>
      <c r="G108" s="109"/>
      <c r="H108" s="109"/>
      <c r="I108" s="109"/>
      <c r="J108" s="109"/>
      <c r="K108" s="294">
        <v>100</v>
      </c>
      <c r="L108" s="301">
        <f t="shared" si="81"/>
        <v>7.3132183908045976</v>
      </c>
      <c r="M108" s="301">
        <f>100-L108</f>
        <v>92.686781609195407</v>
      </c>
      <c r="N108" s="259">
        <f t="shared" si="77"/>
        <v>1272500</v>
      </c>
      <c r="O108" s="301">
        <f t="shared" si="82"/>
        <v>7.3132183908045976</v>
      </c>
      <c r="P108" s="281">
        <f>C108-N108</f>
        <v>16127500</v>
      </c>
      <c r="Q108" s="106"/>
      <c r="R108" s="115"/>
      <c r="S108" s="347">
        <f t="shared" si="78"/>
        <v>1272500</v>
      </c>
      <c r="T108" s="115"/>
      <c r="U108" s="347">
        <v>0</v>
      </c>
      <c r="V108" s="347">
        <v>0</v>
      </c>
      <c r="W108" s="347">
        <v>0</v>
      </c>
      <c r="X108" s="347">
        <v>1272500</v>
      </c>
      <c r="Y108" s="347">
        <v>0</v>
      </c>
      <c r="Z108" s="347">
        <v>0</v>
      </c>
      <c r="AA108" s="347">
        <v>0</v>
      </c>
      <c r="AB108" s="347">
        <v>0</v>
      </c>
      <c r="AC108" s="347">
        <v>0</v>
      </c>
      <c r="AD108" s="347">
        <v>0</v>
      </c>
      <c r="AE108" s="347">
        <v>0</v>
      </c>
      <c r="AF108" s="347">
        <f t="shared" si="79"/>
        <v>1272500</v>
      </c>
      <c r="AG108" s="347">
        <f t="shared" si="80"/>
        <v>16127500</v>
      </c>
    </row>
    <row r="109" spans="1:33" s="116" customFormat="1" x14ac:dyDescent="0.2">
      <c r="A109" s="245"/>
      <c r="B109" s="133"/>
      <c r="C109" s="254"/>
      <c r="D109" s="180"/>
      <c r="E109" s="180"/>
      <c r="F109" s="180"/>
      <c r="G109" s="180"/>
      <c r="H109" s="180"/>
      <c r="I109" s="180"/>
      <c r="J109" s="180"/>
      <c r="K109" s="295"/>
      <c r="L109" s="296"/>
      <c r="M109" s="289"/>
      <c r="N109" s="255"/>
      <c r="O109" s="303"/>
      <c r="P109" s="255"/>
      <c r="Q109" s="180"/>
      <c r="R109" s="115"/>
      <c r="S109" s="350"/>
      <c r="T109" s="115"/>
      <c r="U109" s="350"/>
      <c r="V109" s="350"/>
      <c r="W109" s="350"/>
      <c r="X109" s="350"/>
      <c r="Y109" s="350"/>
      <c r="Z109" s="350"/>
      <c r="AA109" s="350"/>
      <c r="AB109" s="350"/>
      <c r="AC109" s="350"/>
      <c r="AD109" s="350"/>
      <c r="AE109" s="350"/>
      <c r="AF109" s="350"/>
      <c r="AG109" s="350"/>
    </row>
    <row r="110" spans="1:33" s="116" customFormat="1" ht="22.5" x14ac:dyDescent="0.2">
      <c r="A110" s="260">
        <v>26</v>
      </c>
      <c r="B110" s="127" t="s">
        <v>150</v>
      </c>
      <c r="C110" s="254">
        <f>C112</f>
        <v>8250000</v>
      </c>
      <c r="D110" s="253"/>
      <c r="E110" s="253"/>
      <c r="F110" s="253"/>
      <c r="G110" s="253"/>
      <c r="H110" s="253"/>
      <c r="I110" s="257"/>
      <c r="J110" s="257"/>
      <c r="K110" s="293">
        <f>K112</f>
        <v>100</v>
      </c>
      <c r="L110" s="293">
        <f>N110/C110*100</f>
        <v>73.333333333333329</v>
      </c>
      <c r="M110" s="293">
        <f>100-L110</f>
        <v>26.666666666666671</v>
      </c>
      <c r="N110" s="254">
        <f>N112</f>
        <v>6050000</v>
      </c>
      <c r="O110" s="293">
        <f>N110/C110*100</f>
        <v>73.333333333333329</v>
      </c>
      <c r="P110" s="254">
        <f>P112</f>
        <v>2200000</v>
      </c>
      <c r="Q110" s="250"/>
      <c r="R110" s="115"/>
      <c r="S110" s="346">
        <f>S112</f>
        <v>6050000</v>
      </c>
      <c r="T110" s="115"/>
      <c r="U110" s="346">
        <f>U112</f>
        <v>0</v>
      </c>
      <c r="V110" s="346">
        <f>V112</f>
        <v>0</v>
      </c>
      <c r="W110" s="346">
        <f t="shared" ref="W110:AE110" si="84">W112</f>
        <v>0</v>
      </c>
      <c r="X110" s="346">
        <f t="shared" si="84"/>
        <v>0</v>
      </c>
      <c r="Y110" s="346">
        <f t="shared" si="84"/>
        <v>2200000</v>
      </c>
      <c r="Z110" s="346">
        <f t="shared" si="84"/>
        <v>3850000</v>
      </c>
      <c r="AA110" s="346">
        <f t="shared" si="84"/>
        <v>0</v>
      </c>
      <c r="AB110" s="346">
        <f t="shared" si="84"/>
        <v>0</v>
      </c>
      <c r="AC110" s="346">
        <f t="shared" si="84"/>
        <v>0</v>
      </c>
      <c r="AD110" s="346">
        <f t="shared" si="84"/>
        <v>0</v>
      </c>
      <c r="AE110" s="346">
        <f t="shared" si="84"/>
        <v>0</v>
      </c>
      <c r="AF110" s="346">
        <f>AF112</f>
        <v>6050000</v>
      </c>
      <c r="AG110" s="346">
        <f>AG112</f>
        <v>2200000</v>
      </c>
    </row>
    <row r="111" spans="1:33" s="116" customFormat="1" x14ac:dyDescent="0.2">
      <c r="A111" s="244"/>
      <c r="B111" s="127"/>
      <c r="C111" s="258"/>
      <c r="D111" s="104"/>
      <c r="E111" s="104"/>
      <c r="F111" s="104"/>
      <c r="G111" s="104"/>
      <c r="H111" s="104"/>
      <c r="I111" s="178"/>
      <c r="J111" s="178"/>
      <c r="K111" s="299"/>
      <c r="L111" s="294"/>
      <c r="M111" s="294"/>
      <c r="N111" s="258"/>
      <c r="O111" s="294"/>
      <c r="P111" s="259"/>
      <c r="Q111" s="105"/>
      <c r="R111" s="115"/>
      <c r="S111" s="349"/>
      <c r="T111" s="115"/>
      <c r="U111" s="349"/>
      <c r="V111" s="349"/>
      <c r="W111" s="349"/>
      <c r="X111" s="349"/>
      <c r="Y111" s="349"/>
      <c r="Z111" s="349"/>
      <c r="AA111" s="349"/>
      <c r="AB111" s="349"/>
      <c r="AC111" s="349"/>
      <c r="AD111" s="349"/>
      <c r="AE111" s="349"/>
      <c r="AF111" s="349"/>
      <c r="AG111" s="349"/>
    </row>
    <row r="112" spans="1:33" s="116" customFormat="1" x14ac:dyDescent="0.2">
      <c r="A112" s="245"/>
      <c r="B112" s="107" t="s">
        <v>8</v>
      </c>
      <c r="C112" s="254">
        <f>SUM(C113:C115)</f>
        <v>8250000</v>
      </c>
      <c r="D112" s="180"/>
      <c r="E112" s="180"/>
      <c r="F112" s="180"/>
      <c r="G112" s="180"/>
      <c r="H112" s="180"/>
      <c r="I112" s="180"/>
      <c r="J112" s="180"/>
      <c r="K112" s="288">
        <f>SUM(K113:K115)/3</f>
        <v>100</v>
      </c>
      <c r="L112" s="288">
        <f>N112/C112*100</f>
        <v>73.333333333333329</v>
      </c>
      <c r="M112" s="288">
        <f>100-L112</f>
        <v>26.666666666666671</v>
      </c>
      <c r="N112" s="254">
        <f>SUM(N113:N115)</f>
        <v>6050000</v>
      </c>
      <c r="O112" s="288">
        <f>N112/C112*100</f>
        <v>73.333333333333329</v>
      </c>
      <c r="P112" s="278">
        <f>C112-N112</f>
        <v>2200000</v>
      </c>
      <c r="Q112" s="180"/>
      <c r="R112" s="115"/>
      <c r="S112" s="346">
        <f>SUM(S113:S115)</f>
        <v>6050000</v>
      </c>
      <c r="T112" s="115"/>
      <c r="U112" s="346">
        <f>SUM(U113:U115)</f>
        <v>0</v>
      </c>
      <c r="V112" s="346">
        <f>SUM(V113:V115)</f>
        <v>0</v>
      </c>
      <c r="W112" s="346">
        <f t="shared" ref="W112:AE112" si="85">SUM(W113:W115)</f>
        <v>0</v>
      </c>
      <c r="X112" s="346">
        <f t="shared" si="85"/>
        <v>0</v>
      </c>
      <c r="Y112" s="346">
        <f t="shared" si="85"/>
        <v>2200000</v>
      </c>
      <c r="Z112" s="346">
        <f t="shared" si="85"/>
        <v>3850000</v>
      </c>
      <c r="AA112" s="346">
        <f t="shared" si="85"/>
        <v>0</v>
      </c>
      <c r="AB112" s="346">
        <f t="shared" si="85"/>
        <v>0</v>
      </c>
      <c r="AC112" s="346">
        <f t="shared" si="85"/>
        <v>0</v>
      </c>
      <c r="AD112" s="346">
        <f t="shared" si="85"/>
        <v>0</v>
      </c>
      <c r="AE112" s="346">
        <f t="shared" si="85"/>
        <v>0</v>
      </c>
      <c r="AF112" s="346">
        <f>SUM(AF113:AF115)</f>
        <v>6050000</v>
      </c>
      <c r="AG112" s="346">
        <f>SUM(AG113:AG115)</f>
        <v>2200000</v>
      </c>
    </row>
    <row r="113" spans="1:33" s="116" customFormat="1" x14ac:dyDescent="0.2">
      <c r="A113" s="245"/>
      <c r="B113" s="129" t="s">
        <v>151</v>
      </c>
      <c r="C113" s="262">
        <v>2400000</v>
      </c>
      <c r="D113" s="108"/>
      <c r="E113" s="108"/>
      <c r="F113" s="108"/>
      <c r="G113" s="108"/>
      <c r="H113" s="108"/>
      <c r="I113" s="108"/>
      <c r="J113" s="109"/>
      <c r="K113" s="297">
        <v>100</v>
      </c>
      <c r="L113" s="290">
        <f>N113/C113*100</f>
        <v>50</v>
      </c>
      <c r="M113" s="290">
        <f>K113-L113</f>
        <v>50</v>
      </c>
      <c r="N113" s="259">
        <f t="shared" ref="N113:N115" si="86">S113</f>
        <v>1200000</v>
      </c>
      <c r="O113" s="290">
        <f>N113/C113*100</f>
        <v>50</v>
      </c>
      <c r="P113" s="281">
        <f>C113-N113</f>
        <v>1200000</v>
      </c>
      <c r="Q113" s="106"/>
      <c r="R113" s="115"/>
      <c r="S113" s="347">
        <f t="shared" ref="S113:S115" si="87">AF113</f>
        <v>1200000</v>
      </c>
      <c r="T113" s="115"/>
      <c r="U113" s="347">
        <v>0</v>
      </c>
      <c r="V113" s="347">
        <v>0</v>
      </c>
      <c r="W113" s="347">
        <v>0</v>
      </c>
      <c r="X113" s="347">
        <v>0</v>
      </c>
      <c r="Y113" s="347">
        <v>1200000</v>
      </c>
      <c r="Z113" s="347">
        <v>0</v>
      </c>
      <c r="AA113" s="347">
        <v>0</v>
      </c>
      <c r="AB113" s="347">
        <v>0</v>
      </c>
      <c r="AC113" s="347">
        <v>0</v>
      </c>
      <c r="AD113" s="347">
        <v>0</v>
      </c>
      <c r="AE113" s="347">
        <v>0</v>
      </c>
      <c r="AF113" s="347">
        <f t="shared" ref="AF113:AF115" si="88">SUM(U113:AE113)</f>
        <v>1200000</v>
      </c>
      <c r="AG113" s="347">
        <f t="shared" ref="AG113:AG115" si="89">C113-AF113</f>
        <v>1200000</v>
      </c>
    </row>
    <row r="114" spans="1:33" s="116" customFormat="1" x14ac:dyDescent="0.2">
      <c r="A114" s="245"/>
      <c r="B114" s="129" t="s">
        <v>152</v>
      </c>
      <c r="C114" s="262">
        <v>3850000</v>
      </c>
      <c r="D114" s="109"/>
      <c r="E114" s="109"/>
      <c r="F114" s="109"/>
      <c r="G114" s="109"/>
      <c r="H114" s="109"/>
      <c r="I114" s="109"/>
      <c r="J114" s="109"/>
      <c r="K114" s="294">
        <v>100</v>
      </c>
      <c r="L114" s="301">
        <f>N114/C114*100</f>
        <v>100</v>
      </c>
      <c r="M114" s="301">
        <f>K114-L114</f>
        <v>0</v>
      </c>
      <c r="N114" s="259">
        <f t="shared" si="86"/>
        <v>3850000</v>
      </c>
      <c r="O114" s="301">
        <f>N114/C114*100</f>
        <v>100</v>
      </c>
      <c r="P114" s="281">
        <f>C114-N114</f>
        <v>0</v>
      </c>
      <c r="Q114" s="106"/>
      <c r="R114" s="115"/>
      <c r="S114" s="347">
        <f t="shared" si="87"/>
        <v>3850000</v>
      </c>
      <c r="T114" s="115"/>
      <c r="U114" s="347">
        <v>0</v>
      </c>
      <c r="V114" s="347">
        <v>0</v>
      </c>
      <c r="W114" s="347">
        <v>0</v>
      </c>
      <c r="X114" s="347">
        <v>0</v>
      </c>
      <c r="Y114" s="347">
        <v>0</v>
      </c>
      <c r="Z114" s="347">
        <v>3850000</v>
      </c>
      <c r="AA114" s="347">
        <v>0</v>
      </c>
      <c r="AB114" s="347">
        <v>0</v>
      </c>
      <c r="AC114" s="347">
        <v>0</v>
      </c>
      <c r="AD114" s="347">
        <v>0</v>
      </c>
      <c r="AE114" s="347">
        <v>0</v>
      </c>
      <c r="AF114" s="347">
        <f t="shared" si="88"/>
        <v>3850000</v>
      </c>
      <c r="AG114" s="347">
        <f t="shared" si="89"/>
        <v>0</v>
      </c>
    </row>
    <row r="115" spans="1:33" s="116" customFormat="1" x14ac:dyDescent="0.2">
      <c r="A115" s="246"/>
      <c r="B115" s="129" t="s">
        <v>153</v>
      </c>
      <c r="C115" s="262">
        <v>2000000</v>
      </c>
      <c r="D115" s="109"/>
      <c r="E115" s="109"/>
      <c r="F115" s="109"/>
      <c r="G115" s="109"/>
      <c r="H115" s="109"/>
      <c r="I115" s="109"/>
      <c r="J115" s="109"/>
      <c r="K115" s="294">
        <v>100</v>
      </c>
      <c r="L115" s="301">
        <f t="shared" ref="L115" si="90">N115/C115*100</f>
        <v>50</v>
      </c>
      <c r="M115" s="301">
        <f t="shared" ref="M115" si="91">K115-L115</f>
        <v>50</v>
      </c>
      <c r="N115" s="259">
        <f t="shared" si="86"/>
        <v>1000000</v>
      </c>
      <c r="O115" s="301">
        <f t="shared" ref="O115" si="92">N115/C115*100</f>
        <v>50</v>
      </c>
      <c r="P115" s="281">
        <f t="shared" ref="P115" si="93">C115-N115</f>
        <v>1000000</v>
      </c>
      <c r="Q115" s="106"/>
      <c r="R115" s="115"/>
      <c r="S115" s="347">
        <f t="shared" si="87"/>
        <v>1000000</v>
      </c>
      <c r="T115" s="115"/>
      <c r="U115" s="347">
        <v>0</v>
      </c>
      <c r="V115" s="347">
        <v>0</v>
      </c>
      <c r="W115" s="347">
        <v>0</v>
      </c>
      <c r="X115" s="347">
        <v>0</v>
      </c>
      <c r="Y115" s="347">
        <v>1000000</v>
      </c>
      <c r="Z115" s="347">
        <v>0</v>
      </c>
      <c r="AA115" s="347">
        <v>0</v>
      </c>
      <c r="AB115" s="347">
        <v>0</v>
      </c>
      <c r="AC115" s="347">
        <v>0</v>
      </c>
      <c r="AD115" s="347">
        <v>0</v>
      </c>
      <c r="AE115" s="347">
        <v>0</v>
      </c>
      <c r="AF115" s="347">
        <f t="shared" si="88"/>
        <v>1000000</v>
      </c>
      <c r="AG115" s="347">
        <f t="shared" si="89"/>
        <v>1000000</v>
      </c>
    </row>
    <row r="116" spans="1:33" s="116" customFormat="1" x14ac:dyDescent="0.2">
      <c r="A116" s="245"/>
      <c r="B116" s="133"/>
      <c r="C116" s="254"/>
      <c r="D116" s="180"/>
      <c r="E116" s="180"/>
      <c r="F116" s="180"/>
      <c r="G116" s="180"/>
      <c r="H116" s="180"/>
      <c r="I116" s="180"/>
      <c r="J116" s="180"/>
      <c r="K116" s="303"/>
      <c r="L116" s="303"/>
      <c r="M116" s="303"/>
      <c r="N116" s="255"/>
      <c r="O116" s="303"/>
      <c r="P116" s="255"/>
      <c r="Q116" s="180"/>
      <c r="R116" s="115"/>
      <c r="S116" s="350"/>
      <c r="T116" s="115"/>
      <c r="U116" s="350"/>
      <c r="V116" s="350"/>
      <c r="W116" s="350"/>
      <c r="X116" s="350"/>
      <c r="Y116" s="350"/>
      <c r="Z116" s="350"/>
      <c r="AA116" s="350"/>
      <c r="AB116" s="350"/>
      <c r="AC116" s="350"/>
      <c r="AD116" s="350"/>
      <c r="AE116" s="350"/>
      <c r="AF116" s="350"/>
      <c r="AG116" s="350"/>
    </row>
    <row r="117" spans="1:33" s="116" customFormat="1" x14ac:dyDescent="0.2">
      <c r="A117" s="320" t="s">
        <v>3</v>
      </c>
      <c r="B117" s="321" t="s">
        <v>53</v>
      </c>
      <c r="C117" s="322">
        <f>C119</f>
        <v>48500000</v>
      </c>
      <c r="D117" s="323"/>
      <c r="E117" s="323"/>
      <c r="F117" s="323"/>
      <c r="G117" s="323"/>
      <c r="H117" s="323"/>
      <c r="I117" s="323"/>
      <c r="J117" s="324"/>
      <c r="K117" s="325">
        <f>K119</f>
        <v>100</v>
      </c>
      <c r="L117" s="325">
        <f t="shared" ref="L117:M117" si="94">L119</f>
        <v>0</v>
      </c>
      <c r="M117" s="325">
        <f t="shared" si="94"/>
        <v>100</v>
      </c>
      <c r="N117" s="322">
        <f>N119</f>
        <v>0</v>
      </c>
      <c r="O117" s="325">
        <f t="shared" ref="O117" si="95">O119</f>
        <v>0</v>
      </c>
      <c r="P117" s="322">
        <f>P119</f>
        <v>48500000</v>
      </c>
      <c r="Q117" s="136"/>
      <c r="R117" s="115"/>
      <c r="S117" s="351">
        <f>S119</f>
        <v>0</v>
      </c>
      <c r="T117" s="115"/>
      <c r="U117" s="351">
        <f>U119</f>
        <v>0</v>
      </c>
      <c r="V117" s="351">
        <f>V119</f>
        <v>0</v>
      </c>
      <c r="W117" s="351">
        <f t="shared" ref="W117:AE117" si="96">W119</f>
        <v>0</v>
      </c>
      <c r="X117" s="351">
        <f t="shared" si="96"/>
        <v>0</v>
      </c>
      <c r="Y117" s="351">
        <f t="shared" si="96"/>
        <v>0</v>
      </c>
      <c r="Z117" s="351">
        <f t="shared" si="96"/>
        <v>0</v>
      </c>
      <c r="AA117" s="351">
        <f t="shared" si="96"/>
        <v>0</v>
      </c>
      <c r="AB117" s="351">
        <f t="shared" si="96"/>
        <v>0</v>
      </c>
      <c r="AC117" s="351">
        <f t="shared" si="96"/>
        <v>0</v>
      </c>
      <c r="AD117" s="351">
        <f t="shared" si="96"/>
        <v>0</v>
      </c>
      <c r="AE117" s="351">
        <f t="shared" si="96"/>
        <v>0</v>
      </c>
      <c r="AF117" s="351">
        <f>AF119</f>
        <v>0</v>
      </c>
      <c r="AG117" s="351">
        <f>AG119</f>
        <v>48500000</v>
      </c>
    </row>
    <row r="118" spans="1:33" s="116" customFormat="1" x14ac:dyDescent="0.2">
      <c r="A118" s="106"/>
      <c r="B118" s="107"/>
      <c r="C118" s="262"/>
      <c r="D118" s="108"/>
      <c r="E118" s="108"/>
      <c r="F118" s="108"/>
      <c r="G118" s="108"/>
      <c r="H118" s="108"/>
      <c r="I118" s="108"/>
      <c r="J118" s="109"/>
      <c r="K118" s="298"/>
      <c r="L118" s="289"/>
      <c r="M118" s="289"/>
      <c r="N118" s="262"/>
      <c r="O118" s="289"/>
      <c r="P118" s="262"/>
      <c r="Q118" s="106"/>
      <c r="R118" s="115"/>
      <c r="S118" s="344"/>
      <c r="T118" s="115"/>
      <c r="U118" s="344"/>
      <c r="V118" s="344"/>
      <c r="W118" s="344"/>
      <c r="X118" s="344"/>
      <c r="Y118" s="344"/>
      <c r="Z118" s="344"/>
      <c r="AA118" s="344"/>
      <c r="AB118" s="344"/>
      <c r="AC118" s="344"/>
      <c r="AD118" s="344"/>
      <c r="AE118" s="344"/>
      <c r="AF118" s="344"/>
      <c r="AG118" s="344"/>
    </row>
    <row r="119" spans="1:33" s="116" customFormat="1" ht="22.5" x14ac:dyDescent="0.2">
      <c r="A119" s="260" t="s">
        <v>2</v>
      </c>
      <c r="B119" s="168" t="s">
        <v>154</v>
      </c>
      <c r="C119" s="254">
        <f>C121</f>
        <v>48500000</v>
      </c>
      <c r="D119" s="108"/>
      <c r="E119" s="108"/>
      <c r="F119" s="108"/>
      <c r="G119" s="108"/>
      <c r="H119" s="108"/>
      <c r="I119" s="108"/>
      <c r="J119" s="109"/>
      <c r="K119" s="298">
        <f>K122</f>
        <v>100</v>
      </c>
      <c r="L119" s="298">
        <f t="shared" ref="L119:M119" si="97">L122</f>
        <v>0</v>
      </c>
      <c r="M119" s="298">
        <f t="shared" si="97"/>
        <v>100</v>
      </c>
      <c r="N119" s="254">
        <f>N121</f>
        <v>0</v>
      </c>
      <c r="O119" s="298">
        <f t="shared" ref="O119" si="98">O122</f>
        <v>0</v>
      </c>
      <c r="P119" s="254">
        <f>P121</f>
        <v>48500000</v>
      </c>
      <c r="Q119" s="103"/>
      <c r="R119" s="115"/>
      <c r="S119" s="346">
        <f>S121</f>
        <v>0</v>
      </c>
      <c r="T119" s="115"/>
      <c r="U119" s="346">
        <f>U121</f>
        <v>0</v>
      </c>
      <c r="V119" s="346">
        <f>V121</f>
        <v>0</v>
      </c>
      <c r="W119" s="346">
        <f t="shared" ref="W119:AE119" si="99">W121</f>
        <v>0</v>
      </c>
      <c r="X119" s="346">
        <f t="shared" si="99"/>
        <v>0</v>
      </c>
      <c r="Y119" s="346">
        <f t="shared" si="99"/>
        <v>0</v>
      </c>
      <c r="Z119" s="346">
        <f t="shared" si="99"/>
        <v>0</v>
      </c>
      <c r="AA119" s="346">
        <f t="shared" si="99"/>
        <v>0</v>
      </c>
      <c r="AB119" s="346">
        <f t="shared" si="99"/>
        <v>0</v>
      </c>
      <c r="AC119" s="346">
        <f t="shared" si="99"/>
        <v>0</v>
      </c>
      <c r="AD119" s="346">
        <f t="shared" si="99"/>
        <v>0</v>
      </c>
      <c r="AE119" s="346">
        <f t="shared" si="99"/>
        <v>0</v>
      </c>
      <c r="AF119" s="346">
        <f>AF121</f>
        <v>0</v>
      </c>
      <c r="AG119" s="346">
        <f>AG121</f>
        <v>48500000</v>
      </c>
    </row>
    <row r="120" spans="1:33" s="116" customFormat="1" x14ac:dyDescent="0.2">
      <c r="A120" s="134"/>
      <c r="B120" s="168"/>
      <c r="C120" s="262"/>
      <c r="D120" s="108"/>
      <c r="E120" s="108"/>
      <c r="F120" s="108"/>
      <c r="G120" s="108"/>
      <c r="H120" s="108"/>
      <c r="I120" s="108"/>
      <c r="J120" s="109"/>
      <c r="K120" s="298"/>
      <c r="L120" s="289"/>
      <c r="M120" s="289"/>
      <c r="N120" s="262"/>
      <c r="O120" s="289"/>
      <c r="P120" s="262"/>
      <c r="Q120" s="106"/>
      <c r="R120" s="115"/>
      <c r="S120" s="344"/>
      <c r="T120" s="115"/>
      <c r="U120" s="344"/>
      <c r="V120" s="344"/>
      <c r="W120" s="344"/>
      <c r="X120" s="344"/>
      <c r="Y120" s="344"/>
      <c r="Z120" s="344"/>
      <c r="AA120" s="344"/>
      <c r="AB120" s="344"/>
      <c r="AC120" s="344"/>
      <c r="AD120" s="344"/>
      <c r="AE120" s="344"/>
      <c r="AF120" s="344"/>
      <c r="AG120" s="344"/>
    </row>
    <row r="121" spans="1:33" s="116" customFormat="1" x14ac:dyDescent="0.2">
      <c r="A121" s="106"/>
      <c r="B121" s="107" t="s">
        <v>8</v>
      </c>
      <c r="C121" s="262">
        <f>SUM(C122:C123)</f>
        <v>48500000</v>
      </c>
      <c r="D121" s="108"/>
      <c r="E121" s="108"/>
      <c r="F121" s="108"/>
      <c r="G121" s="108"/>
      <c r="H121" s="108"/>
      <c r="I121" s="108"/>
      <c r="J121" s="109"/>
      <c r="K121" s="298">
        <f>SUM(K122:K123)/2</f>
        <v>100</v>
      </c>
      <c r="L121" s="298">
        <f t="shared" ref="L121:O121" si="100">SUM(L122:L123)/2</f>
        <v>0</v>
      </c>
      <c r="M121" s="298">
        <f t="shared" si="100"/>
        <v>100</v>
      </c>
      <c r="N121" s="262">
        <f>SUM(N122:N123)</f>
        <v>0</v>
      </c>
      <c r="O121" s="298">
        <f t="shared" si="100"/>
        <v>0</v>
      </c>
      <c r="P121" s="262">
        <f>SUM(P122:P123)</f>
        <v>48500000</v>
      </c>
      <c r="Q121" s="106"/>
      <c r="R121" s="115"/>
      <c r="S121" s="344">
        <f>SUM(S122:S123)</f>
        <v>0</v>
      </c>
      <c r="T121" s="115"/>
      <c r="U121" s="344">
        <f>SUM(U122:U123)</f>
        <v>0</v>
      </c>
      <c r="V121" s="344">
        <f>SUM(V122:V123)</f>
        <v>0</v>
      </c>
      <c r="W121" s="344">
        <f t="shared" ref="W121:AE121" si="101">SUM(W122:W123)</f>
        <v>0</v>
      </c>
      <c r="X121" s="344">
        <f t="shared" si="101"/>
        <v>0</v>
      </c>
      <c r="Y121" s="344">
        <f t="shared" si="101"/>
        <v>0</v>
      </c>
      <c r="Z121" s="344">
        <f t="shared" si="101"/>
        <v>0</v>
      </c>
      <c r="AA121" s="344">
        <f t="shared" si="101"/>
        <v>0</v>
      </c>
      <c r="AB121" s="344">
        <f t="shared" si="101"/>
        <v>0</v>
      </c>
      <c r="AC121" s="344">
        <f t="shared" si="101"/>
        <v>0</v>
      </c>
      <c r="AD121" s="344">
        <f t="shared" si="101"/>
        <v>0</v>
      </c>
      <c r="AE121" s="344">
        <f t="shared" si="101"/>
        <v>0</v>
      </c>
      <c r="AF121" s="344">
        <f>SUM(AF122:AF123)</f>
        <v>0</v>
      </c>
      <c r="AG121" s="344">
        <f>SUM(AG122:AG123)</f>
        <v>48500000</v>
      </c>
    </row>
    <row r="122" spans="1:33" s="116" customFormat="1" x14ac:dyDescent="0.2">
      <c r="A122" s="106"/>
      <c r="B122" s="107" t="s">
        <v>94</v>
      </c>
      <c r="C122" s="262">
        <v>12750000</v>
      </c>
      <c r="D122" s="108"/>
      <c r="E122" s="108"/>
      <c r="F122" s="108"/>
      <c r="G122" s="137"/>
      <c r="H122" s="138"/>
      <c r="I122" s="139"/>
      <c r="J122" s="179"/>
      <c r="K122" s="297">
        <v>100</v>
      </c>
      <c r="L122" s="301">
        <f t="shared" ref="L122:L123" si="102">N122/C122*100</f>
        <v>0</v>
      </c>
      <c r="M122" s="290">
        <f>K122-L122</f>
        <v>100</v>
      </c>
      <c r="N122" s="259">
        <f t="shared" ref="N122:N123" si="103">S122</f>
        <v>0</v>
      </c>
      <c r="O122" s="301">
        <f>N122/C122*100</f>
        <v>0</v>
      </c>
      <c r="P122" s="281">
        <f>C122-N122</f>
        <v>12750000</v>
      </c>
      <c r="Q122" s="106"/>
      <c r="R122" s="115"/>
      <c r="S122" s="347">
        <f t="shared" ref="S122:S123" si="104">AF122</f>
        <v>0</v>
      </c>
      <c r="T122" s="115"/>
      <c r="U122" s="347">
        <v>0</v>
      </c>
      <c r="V122" s="347">
        <v>0</v>
      </c>
      <c r="W122" s="347">
        <v>0</v>
      </c>
      <c r="X122" s="347">
        <v>0</v>
      </c>
      <c r="Y122" s="347">
        <v>0</v>
      </c>
      <c r="Z122" s="347">
        <v>0</v>
      </c>
      <c r="AA122" s="347">
        <v>0</v>
      </c>
      <c r="AB122" s="347">
        <v>0</v>
      </c>
      <c r="AC122" s="347">
        <v>0</v>
      </c>
      <c r="AD122" s="347">
        <v>0</v>
      </c>
      <c r="AE122" s="347">
        <v>0</v>
      </c>
      <c r="AF122" s="347">
        <f t="shared" ref="AF122:AF123" si="105">SUM(U122:AE122)</f>
        <v>0</v>
      </c>
      <c r="AG122" s="347">
        <f t="shared" ref="AG122:AG123" si="106">C122-AF122</f>
        <v>12750000</v>
      </c>
    </row>
    <row r="123" spans="1:33" s="116" customFormat="1" x14ac:dyDescent="0.2">
      <c r="A123" s="106"/>
      <c r="B123" s="107" t="s">
        <v>113</v>
      </c>
      <c r="C123" s="262">
        <v>35750000</v>
      </c>
      <c r="D123" s="108"/>
      <c r="E123" s="108"/>
      <c r="F123" s="108"/>
      <c r="G123" s="137"/>
      <c r="H123" s="138"/>
      <c r="I123" s="139"/>
      <c r="J123" s="179"/>
      <c r="K123" s="294">
        <v>100</v>
      </c>
      <c r="L123" s="301">
        <f t="shared" si="102"/>
        <v>0</v>
      </c>
      <c r="M123" s="301">
        <f>K123-L123</f>
        <v>100</v>
      </c>
      <c r="N123" s="259">
        <f t="shared" si="103"/>
        <v>0</v>
      </c>
      <c r="O123" s="301">
        <f>N123/C123*100</f>
        <v>0</v>
      </c>
      <c r="P123" s="281">
        <f>C123-N123</f>
        <v>35750000</v>
      </c>
      <c r="Q123" s="106"/>
      <c r="R123" s="115"/>
      <c r="S123" s="347">
        <f t="shared" si="104"/>
        <v>0</v>
      </c>
      <c r="T123" s="115"/>
      <c r="U123" s="347">
        <v>0</v>
      </c>
      <c r="V123" s="347">
        <v>0</v>
      </c>
      <c r="W123" s="347">
        <v>0</v>
      </c>
      <c r="X123" s="347">
        <v>0</v>
      </c>
      <c r="Y123" s="347">
        <v>0</v>
      </c>
      <c r="Z123" s="347">
        <v>0</v>
      </c>
      <c r="AA123" s="347">
        <v>0</v>
      </c>
      <c r="AB123" s="347">
        <v>0</v>
      </c>
      <c r="AC123" s="347">
        <v>0</v>
      </c>
      <c r="AD123" s="347">
        <v>0</v>
      </c>
      <c r="AE123" s="347">
        <v>0</v>
      </c>
      <c r="AF123" s="347">
        <f t="shared" si="105"/>
        <v>0</v>
      </c>
      <c r="AG123" s="347">
        <f t="shared" si="106"/>
        <v>35750000</v>
      </c>
    </row>
    <row r="124" spans="1:33" s="116" customFormat="1" x14ac:dyDescent="0.2">
      <c r="A124" s="106"/>
      <c r="B124" s="140"/>
      <c r="C124" s="262"/>
      <c r="D124" s="186"/>
      <c r="E124" s="186"/>
      <c r="F124" s="186"/>
      <c r="G124" s="186"/>
      <c r="H124" s="186"/>
      <c r="I124" s="186"/>
      <c r="J124" s="184"/>
      <c r="K124" s="308"/>
      <c r="L124" s="308"/>
      <c r="M124" s="308"/>
      <c r="N124" s="276"/>
      <c r="O124" s="308"/>
      <c r="P124" s="276"/>
      <c r="Q124" s="184"/>
      <c r="R124" s="115"/>
      <c r="S124" s="352"/>
      <c r="T124" s="115"/>
      <c r="U124" s="352"/>
      <c r="V124" s="352"/>
      <c r="W124" s="352"/>
      <c r="X124" s="352"/>
      <c r="Y124" s="352"/>
      <c r="Z124" s="352"/>
      <c r="AA124" s="352"/>
      <c r="AB124" s="352"/>
      <c r="AC124" s="352"/>
      <c r="AD124" s="352"/>
      <c r="AE124" s="352"/>
      <c r="AF124" s="352"/>
      <c r="AG124" s="352"/>
    </row>
    <row r="125" spans="1:33" s="116" customFormat="1" ht="22.5" x14ac:dyDescent="0.2">
      <c r="A125" s="320" t="s">
        <v>4</v>
      </c>
      <c r="B125" s="326" t="s">
        <v>92</v>
      </c>
      <c r="C125" s="317">
        <f>C127</f>
        <v>12000000</v>
      </c>
      <c r="D125" s="323"/>
      <c r="E125" s="323"/>
      <c r="F125" s="323"/>
      <c r="G125" s="323"/>
      <c r="H125" s="323"/>
      <c r="I125" s="323"/>
      <c r="J125" s="324"/>
      <c r="K125" s="327">
        <f>K127</f>
        <v>100</v>
      </c>
      <c r="L125" s="327">
        <f t="shared" ref="L125" si="107">L127</f>
        <v>58.333333333333336</v>
      </c>
      <c r="M125" s="327">
        <f>100-L125</f>
        <v>41.666666666666664</v>
      </c>
      <c r="N125" s="317">
        <f>N127</f>
        <v>7000000</v>
      </c>
      <c r="O125" s="327">
        <f>N125/C125*100</f>
        <v>58.333333333333336</v>
      </c>
      <c r="P125" s="317">
        <f>P127</f>
        <v>5000000</v>
      </c>
      <c r="Q125" s="103"/>
      <c r="R125" s="115"/>
      <c r="S125" s="343">
        <f>S127</f>
        <v>7000000</v>
      </c>
      <c r="T125" s="115"/>
      <c r="U125" s="343">
        <f>U127</f>
        <v>0</v>
      </c>
      <c r="V125" s="343">
        <f>V127</f>
        <v>0</v>
      </c>
      <c r="W125" s="343">
        <f t="shared" ref="W125:AE125" si="108">W127</f>
        <v>0</v>
      </c>
      <c r="X125" s="343">
        <f t="shared" si="108"/>
        <v>0</v>
      </c>
      <c r="Y125" s="343">
        <f t="shared" si="108"/>
        <v>7000000</v>
      </c>
      <c r="Z125" s="343">
        <f t="shared" si="108"/>
        <v>0</v>
      </c>
      <c r="AA125" s="343">
        <f t="shared" si="108"/>
        <v>0</v>
      </c>
      <c r="AB125" s="343">
        <f t="shared" si="108"/>
        <v>0</v>
      </c>
      <c r="AC125" s="343">
        <f t="shared" si="108"/>
        <v>0</v>
      </c>
      <c r="AD125" s="343">
        <f t="shared" si="108"/>
        <v>0</v>
      </c>
      <c r="AE125" s="343">
        <f t="shared" si="108"/>
        <v>0</v>
      </c>
      <c r="AF125" s="343">
        <f>AF127</f>
        <v>7000000</v>
      </c>
      <c r="AG125" s="343">
        <f>AG127</f>
        <v>5000000</v>
      </c>
    </row>
    <row r="126" spans="1:33" s="116" customFormat="1" x14ac:dyDescent="0.2">
      <c r="A126" s="106"/>
      <c r="B126" s="238"/>
      <c r="C126" s="262"/>
      <c r="D126" s="108"/>
      <c r="E126" s="108"/>
      <c r="F126" s="108"/>
      <c r="G126" s="108"/>
      <c r="H126" s="108"/>
      <c r="I126" s="108"/>
      <c r="J126" s="109"/>
      <c r="K126" s="298"/>
      <c r="L126" s="298"/>
      <c r="M126" s="298"/>
      <c r="N126" s="262"/>
      <c r="O126" s="298"/>
      <c r="P126" s="262"/>
      <c r="Q126" s="106"/>
      <c r="R126" s="115"/>
      <c r="S126" s="344"/>
      <c r="T126" s="115"/>
      <c r="U126" s="344"/>
      <c r="V126" s="344"/>
      <c r="W126" s="344"/>
      <c r="X126" s="344"/>
      <c r="Y126" s="344"/>
      <c r="Z126" s="344"/>
      <c r="AA126" s="344"/>
      <c r="AB126" s="344"/>
      <c r="AC126" s="344"/>
      <c r="AD126" s="344"/>
      <c r="AE126" s="344"/>
      <c r="AF126" s="344"/>
      <c r="AG126" s="344"/>
    </row>
    <row r="127" spans="1:33" s="116" customFormat="1" x14ac:dyDescent="0.2">
      <c r="A127" s="244" t="s">
        <v>4</v>
      </c>
      <c r="B127" s="101" t="s">
        <v>59</v>
      </c>
      <c r="C127" s="254">
        <f>C128</f>
        <v>12000000</v>
      </c>
      <c r="D127" s="108"/>
      <c r="E127" s="108"/>
      <c r="F127" s="108"/>
      <c r="G127" s="108"/>
      <c r="H127" s="108"/>
      <c r="I127" s="108"/>
      <c r="J127" s="109"/>
      <c r="K127" s="298">
        <f>K128</f>
        <v>100</v>
      </c>
      <c r="L127" s="298">
        <f t="shared" ref="L127:O127" si="109">L128</f>
        <v>58.333333333333336</v>
      </c>
      <c r="M127" s="298">
        <f t="shared" si="109"/>
        <v>41.666666666666664</v>
      </c>
      <c r="N127" s="254">
        <f>N128</f>
        <v>7000000</v>
      </c>
      <c r="O127" s="298">
        <f t="shared" si="109"/>
        <v>58.333333333333336</v>
      </c>
      <c r="P127" s="254">
        <f>P128</f>
        <v>5000000</v>
      </c>
      <c r="Q127" s="103"/>
      <c r="R127" s="115"/>
      <c r="S127" s="346">
        <f>S128</f>
        <v>7000000</v>
      </c>
      <c r="T127" s="115"/>
      <c r="U127" s="346">
        <f>U128</f>
        <v>0</v>
      </c>
      <c r="V127" s="346">
        <f>V128</f>
        <v>0</v>
      </c>
      <c r="W127" s="346">
        <f t="shared" ref="W127:AE127" si="110">W128</f>
        <v>0</v>
      </c>
      <c r="X127" s="346">
        <f t="shared" si="110"/>
        <v>0</v>
      </c>
      <c r="Y127" s="346">
        <f t="shared" si="110"/>
        <v>7000000</v>
      </c>
      <c r="Z127" s="346">
        <f t="shared" si="110"/>
        <v>0</v>
      </c>
      <c r="AA127" s="346">
        <f t="shared" si="110"/>
        <v>0</v>
      </c>
      <c r="AB127" s="346">
        <f t="shared" si="110"/>
        <v>0</v>
      </c>
      <c r="AC127" s="346">
        <f t="shared" si="110"/>
        <v>0</v>
      </c>
      <c r="AD127" s="346">
        <f t="shared" si="110"/>
        <v>0</v>
      </c>
      <c r="AE127" s="346">
        <f t="shared" si="110"/>
        <v>0</v>
      </c>
      <c r="AF127" s="346">
        <f>AF128</f>
        <v>7000000</v>
      </c>
      <c r="AG127" s="346">
        <f>AG128</f>
        <v>5000000</v>
      </c>
    </row>
    <row r="128" spans="1:33" s="116" customFormat="1" x14ac:dyDescent="0.2">
      <c r="A128" s="134"/>
      <c r="B128" s="41" t="s">
        <v>155</v>
      </c>
      <c r="C128" s="270">
        <v>12000000</v>
      </c>
      <c r="D128" s="108"/>
      <c r="E128" s="108"/>
      <c r="F128" s="108"/>
      <c r="G128" s="108"/>
      <c r="H128" s="108"/>
      <c r="I128" s="108"/>
      <c r="J128" s="109"/>
      <c r="K128" s="297">
        <v>100</v>
      </c>
      <c r="L128" s="290">
        <f>N128/C128*100</f>
        <v>58.333333333333336</v>
      </c>
      <c r="M128" s="290">
        <f>K128-L128</f>
        <v>41.666666666666664</v>
      </c>
      <c r="N128" s="259">
        <f t="shared" ref="N128" si="111">S128</f>
        <v>7000000</v>
      </c>
      <c r="O128" s="301">
        <f>N128/C128*100</f>
        <v>58.333333333333336</v>
      </c>
      <c r="P128" s="281">
        <f>C128-N128</f>
        <v>5000000</v>
      </c>
      <c r="Q128" s="106"/>
      <c r="R128" s="115"/>
      <c r="S128" s="347">
        <f>AF128</f>
        <v>7000000</v>
      </c>
      <c r="T128" s="115"/>
      <c r="U128" s="347">
        <v>0</v>
      </c>
      <c r="V128" s="347">
        <v>0</v>
      </c>
      <c r="W128" s="347">
        <v>0</v>
      </c>
      <c r="X128" s="347">
        <v>0</v>
      </c>
      <c r="Y128" s="347">
        <v>7000000</v>
      </c>
      <c r="Z128" s="347">
        <v>0</v>
      </c>
      <c r="AA128" s="347">
        <v>0</v>
      </c>
      <c r="AB128" s="347">
        <v>0</v>
      </c>
      <c r="AC128" s="347">
        <v>0</v>
      </c>
      <c r="AD128" s="347">
        <v>0</v>
      </c>
      <c r="AE128" s="347">
        <v>0</v>
      </c>
      <c r="AF128" s="347">
        <f>SUM(U128:AE128)</f>
        <v>7000000</v>
      </c>
      <c r="AG128" s="347">
        <f>C128-AF128</f>
        <v>5000000</v>
      </c>
    </row>
    <row r="129" spans="1:33" s="116" customFormat="1" x14ac:dyDescent="0.2">
      <c r="A129" s="114"/>
      <c r="B129" s="141"/>
      <c r="C129" s="262"/>
      <c r="D129" s="186"/>
      <c r="E129" s="186"/>
      <c r="F129" s="186"/>
      <c r="G129" s="186"/>
      <c r="H129" s="186"/>
      <c r="I129" s="186"/>
      <c r="J129" s="184"/>
      <c r="K129" s="308"/>
      <c r="L129" s="308"/>
      <c r="M129" s="308"/>
      <c r="N129" s="276"/>
      <c r="O129" s="308"/>
      <c r="P129" s="276"/>
      <c r="Q129" s="187"/>
      <c r="R129" s="115"/>
      <c r="S129" s="352"/>
      <c r="T129" s="115"/>
      <c r="U129" s="352"/>
      <c r="V129" s="352"/>
      <c r="W129" s="352"/>
      <c r="X129" s="352"/>
      <c r="Y129" s="352"/>
      <c r="Z129" s="352"/>
      <c r="AA129" s="352"/>
      <c r="AB129" s="352"/>
      <c r="AC129" s="352"/>
      <c r="AD129" s="352"/>
      <c r="AE129" s="352"/>
      <c r="AF129" s="352"/>
      <c r="AG129" s="352"/>
    </row>
    <row r="130" spans="1:33" s="116" customFormat="1" ht="33.75" x14ac:dyDescent="0.2">
      <c r="A130" s="328" t="s">
        <v>5</v>
      </c>
      <c r="B130" s="321" t="s">
        <v>105</v>
      </c>
      <c r="C130" s="317">
        <f>C132</f>
        <v>16500000</v>
      </c>
      <c r="D130" s="329"/>
      <c r="E130" s="329"/>
      <c r="F130" s="329"/>
      <c r="G130" s="329"/>
      <c r="H130" s="329"/>
      <c r="I130" s="329"/>
      <c r="J130" s="330"/>
      <c r="K130" s="331">
        <f>K132</f>
        <v>100</v>
      </c>
      <c r="L130" s="331">
        <f>N130/C130*100</f>
        <v>43.636363636363633</v>
      </c>
      <c r="M130" s="331">
        <f>100-L130</f>
        <v>56.363636363636367</v>
      </c>
      <c r="N130" s="317">
        <f>N132</f>
        <v>7200000</v>
      </c>
      <c r="O130" s="331">
        <f>N130/C130*100</f>
        <v>43.636363636363633</v>
      </c>
      <c r="P130" s="317">
        <f>P132</f>
        <v>9300000</v>
      </c>
      <c r="Q130" s="256"/>
      <c r="R130" s="115"/>
      <c r="S130" s="343">
        <f>S132</f>
        <v>7200000</v>
      </c>
      <c r="T130" s="115"/>
      <c r="U130" s="343">
        <f>U132</f>
        <v>0</v>
      </c>
      <c r="V130" s="343">
        <f>V132</f>
        <v>2000000</v>
      </c>
      <c r="W130" s="343">
        <f t="shared" ref="W130:AE130" si="112">W132</f>
        <v>1000000</v>
      </c>
      <c r="X130" s="343">
        <f t="shared" si="112"/>
        <v>1000000</v>
      </c>
      <c r="Y130" s="343">
        <f t="shared" si="112"/>
        <v>3200000</v>
      </c>
      <c r="Z130" s="343">
        <f t="shared" si="112"/>
        <v>0</v>
      </c>
      <c r="AA130" s="343">
        <f t="shared" si="112"/>
        <v>0</v>
      </c>
      <c r="AB130" s="343">
        <f t="shared" si="112"/>
        <v>0</v>
      </c>
      <c r="AC130" s="343">
        <f t="shared" si="112"/>
        <v>0</v>
      </c>
      <c r="AD130" s="343">
        <f t="shared" si="112"/>
        <v>0</v>
      </c>
      <c r="AE130" s="343">
        <f t="shared" si="112"/>
        <v>0</v>
      </c>
      <c r="AF130" s="343">
        <f>AF132</f>
        <v>7200000</v>
      </c>
      <c r="AG130" s="343">
        <f>AG132</f>
        <v>9300000</v>
      </c>
    </row>
    <row r="131" spans="1:33" s="116" customFormat="1" x14ac:dyDescent="0.2">
      <c r="A131" s="102"/>
      <c r="B131" s="127"/>
      <c r="C131" s="240"/>
      <c r="D131" s="108"/>
      <c r="E131" s="108"/>
      <c r="F131" s="108"/>
      <c r="G131" s="108"/>
      <c r="H131" s="108"/>
      <c r="I131" s="108"/>
      <c r="J131" s="109"/>
      <c r="K131" s="296"/>
      <c r="L131" s="296"/>
      <c r="M131" s="296"/>
      <c r="N131" s="240"/>
      <c r="O131" s="296"/>
      <c r="P131" s="240"/>
      <c r="Q131" s="136"/>
      <c r="R131" s="115"/>
      <c r="S131" s="345"/>
      <c r="T131" s="115"/>
      <c r="U131" s="345"/>
      <c r="V131" s="345"/>
      <c r="W131" s="345"/>
      <c r="X131" s="345"/>
      <c r="Y131" s="345"/>
      <c r="Z131" s="345"/>
      <c r="AA131" s="345"/>
      <c r="AB131" s="345"/>
      <c r="AC131" s="345"/>
      <c r="AD131" s="345"/>
      <c r="AE131" s="345"/>
      <c r="AF131" s="345"/>
      <c r="AG131" s="345"/>
    </row>
    <row r="132" spans="1:33" s="116" customFormat="1" ht="22.5" x14ac:dyDescent="0.2">
      <c r="A132" s="260" t="s">
        <v>1</v>
      </c>
      <c r="B132" s="40" t="s">
        <v>114</v>
      </c>
      <c r="C132" s="254">
        <f>C134+C137</f>
        <v>16500000</v>
      </c>
      <c r="D132" s="108"/>
      <c r="E132" s="108"/>
      <c r="F132" s="108"/>
      <c r="G132" s="108"/>
      <c r="H132" s="108"/>
      <c r="I132" s="108"/>
      <c r="J132" s="109"/>
      <c r="K132" s="298">
        <f>SUM(K134+K137)/2</f>
        <v>100</v>
      </c>
      <c r="L132" s="298">
        <f>N132/C132*100</f>
        <v>43.636363636363633</v>
      </c>
      <c r="M132" s="298">
        <f>100-L132</f>
        <v>56.363636363636367</v>
      </c>
      <c r="N132" s="254">
        <f>N134+N137</f>
        <v>7200000</v>
      </c>
      <c r="O132" s="298">
        <f>N132/C132*100</f>
        <v>43.636363636363633</v>
      </c>
      <c r="P132" s="254">
        <f>P134+P137</f>
        <v>9300000</v>
      </c>
      <c r="Q132" s="103"/>
      <c r="R132" s="115"/>
      <c r="S132" s="346">
        <f>S134+S137</f>
        <v>7200000</v>
      </c>
      <c r="T132" s="115"/>
      <c r="U132" s="346">
        <f>U134+U137</f>
        <v>0</v>
      </c>
      <c r="V132" s="346">
        <f>V134+V137</f>
        <v>2000000</v>
      </c>
      <c r="W132" s="346">
        <f t="shared" ref="W132:AE132" si="113">W134+W137</f>
        <v>1000000</v>
      </c>
      <c r="X132" s="346">
        <f t="shared" si="113"/>
        <v>1000000</v>
      </c>
      <c r="Y132" s="346">
        <f t="shared" si="113"/>
        <v>3200000</v>
      </c>
      <c r="Z132" s="346">
        <f t="shared" si="113"/>
        <v>0</v>
      </c>
      <c r="AA132" s="346">
        <f t="shared" si="113"/>
        <v>0</v>
      </c>
      <c r="AB132" s="346">
        <f t="shared" si="113"/>
        <v>0</v>
      </c>
      <c r="AC132" s="346">
        <f t="shared" si="113"/>
        <v>0</v>
      </c>
      <c r="AD132" s="346">
        <f t="shared" si="113"/>
        <v>0</v>
      </c>
      <c r="AE132" s="346">
        <f t="shared" si="113"/>
        <v>0</v>
      </c>
      <c r="AF132" s="346">
        <f>AF134+AF137</f>
        <v>7200000</v>
      </c>
      <c r="AG132" s="346">
        <f>AG134+AG137</f>
        <v>9300000</v>
      </c>
    </row>
    <row r="133" spans="1:33" s="116" customFormat="1" x14ac:dyDescent="0.2">
      <c r="A133" s="134"/>
      <c r="B133" s="40"/>
      <c r="C133" s="262"/>
      <c r="D133" s="108"/>
      <c r="E133" s="108"/>
      <c r="F133" s="108"/>
      <c r="G133" s="108"/>
      <c r="H133" s="108"/>
      <c r="I133" s="108"/>
      <c r="J133" s="109"/>
      <c r="K133" s="309"/>
      <c r="L133" s="309"/>
      <c r="M133" s="309"/>
      <c r="N133" s="262"/>
      <c r="O133" s="309"/>
      <c r="P133" s="278"/>
      <c r="Q133" s="106"/>
      <c r="R133" s="115"/>
      <c r="S133" s="344"/>
      <c r="T133" s="115"/>
      <c r="U133" s="344"/>
      <c r="V133" s="344"/>
      <c r="W133" s="344"/>
      <c r="X133" s="344"/>
      <c r="Y133" s="344"/>
      <c r="Z133" s="344"/>
      <c r="AA133" s="344"/>
      <c r="AB133" s="344"/>
      <c r="AC133" s="344"/>
      <c r="AD133" s="344"/>
      <c r="AE133" s="344"/>
      <c r="AF133" s="344"/>
      <c r="AG133" s="344"/>
    </row>
    <row r="134" spans="1:33" s="116" customFormat="1" x14ac:dyDescent="0.2">
      <c r="A134" s="134"/>
      <c r="B134" s="128" t="s">
        <v>0</v>
      </c>
      <c r="C134" s="254">
        <f>C135</f>
        <v>12000000</v>
      </c>
      <c r="D134" s="180"/>
      <c r="E134" s="180"/>
      <c r="F134" s="180"/>
      <c r="G134" s="180"/>
      <c r="H134" s="180"/>
      <c r="I134" s="180"/>
      <c r="J134" s="180"/>
      <c r="K134" s="288">
        <f>K135</f>
        <v>100</v>
      </c>
      <c r="L134" s="288">
        <f t="shared" ref="L134" si="114">L135</f>
        <v>42.5</v>
      </c>
      <c r="M134" s="288">
        <f>100-L134</f>
        <v>57.5</v>
      </c>
      <c r="N134" s="254">
        <f>N135</f>
        <v>5100000</v>
      </c>
      <c r="O134" s="288">
        <f>N134/C134*100</f>
        <v>42.5</v>
      </c>
      <c r="P134" s="278">
        <f>C134-N134</f>
        <v>6900000</v>
      </c>
      <c r="Q134" s="180"/>
      <c r="R134" s="115"/>
      <c r="S134" s="346">
        <f>S135</f>
        <v>5100000</v>
      </c>
      <c r="T134" s="115"/>
      <c r="U134" s="346">
        <f>U135</f>
        <v>0</v>
      </c>
      <c r="V134" s="346">
        <f>V135</f>
        <v>2000000</v>
      </c>
      <c r="W134" s="346">
        <f t="shared" ref="W134:AE134" si="115">W135</f>
        <v>1000000</v>
      </c>
      <c r="X134" s="346">
        <f t="shared" si="115"/>
        <v>100000</v>
      </c>
      <c r="Y134" s="346">
        <f t="shared" si="115"/>
        <v>2000000</v>
      </c>
      <c r="Z134" s="346">
        <f t="shared" si="115"/>
        <v>0</v>
      </c>
      <c r="AA134" s="346">
        <f t="shared" si="115"/>
        <v>0</v>
      </c>
      <c r="AB134" s="346">
        <f t="shared" si="115"/>
        <v>0</v>
      </c>
      <c r="AC134" s="346">
        <f t="shared" si="115"/>
        <v>0</v>
      </c>
      <c r="AD134" s="346">
        <f t="shared" si="115"/>
        <v>0</v>
      </c>
      <c r="AE134" s="346">
        <f t="shared" si="115"/>
        <v>0</v>
      </c>
      <c r="AF134" s="346">
        <f>AF135</f>
        <v>5100000</v>
      </c>
      <c r="AG134" s="346">
        <f>AG135</f>
        <v>6900000</v>
      </c>
    </row>
    <row r="135" spans="1:33" s="116" customFormat="1" x14ac:dyDescent="0.2">
      <c r="A135" s="106"/>
      <c r="B135" s="107" t="s">
        <v>109</v>
      </c>
      <c r="C135" s="262">
        <v>12000000</v>
      </c>
      <c r="D135" s="108"/>
      <c r="E135" s="108"/>
      <c r="F135" s="108"/>
      <c r="G135" s="108"/>
      <c r="H135" s="108"/>
      <c r="I135" s="108"/>
      <c r="J135" s="109"/>
      <c r="K135" s="297">
        <v>100</v>
      </c>
      <c r="L135" s="290">
        <f>N135/C135*100</f>
        <v>42.5</v>
      </c>
      <c r="M135" s="290">
        <f>K135-L135</f>
        <v>57.5</v>
      </c>
      <c r="N135" s="259">
        <f t="shared" ref="N135" si="116">S135</f>
        <v>5100000</v>
      </c>
      <c r="O135" s="301">
        <f t="shared" ref="O135" si="117">N135/C135*100</f>
        <v>42.5</v>
      </c>
      <c r="P135" s="281">
        <f t="shared" ref="P135" si="118">C135-N135</f>
        <v>6900000</v>
      </c>
      <c r="Q135" s="106"/>
      <c r="R135" s="115"/>
      <c r="S135" s="347">
        <f>AF135</f>
        <v>5100000</v>
      </c>
      <c r="T135" s="115"/>
      <c r="U135" s="347">
        <v>0</v>
      </c>
      <c r="V135" s="347">
        <v>2000000</v>
      </c>
      <c r="W135" s="347">
        <v>1000000</v>
      </c>
      <c r="X135" s="347">
        <v>100000</v>
      </c>
      <c r="Y135" s="347">
        <v>2000000</v>
      </c>
      <c r="Z135" s="347">
        <v>0</v>
      </c>
      <c r="AA135" s="347">
        <v>0</v>
      </c>
      <c r="AB135" s="347">
        <v>0</v>
      </c>
      <c r="AC135" s="347">
        <v>0</v>
      </c>
      <c r="AD135" s="347">
        <v>0</v>
      </c>
      <c r="AE135" s="347">
        <v>0</v>
      </c>
      <c r="AF135" s="347">
        <f>SUM(U135:AE135)</f>
        <v>5100000</v>
      </c>
      <c r="AG135" s="347">
        <f>C135-AF135</f>
        <v>6900000</v>
      </c>
    </row>
    <row r="136" spans="1:33" s="116" customFormat="1" x14ac:dyDescent="0.2">
      <c r="A136" s="106"/>
      <c r="B136" s="107"/>
      <c r="C136" s="262"/>
      <c r="D136" s="108"/>
      <c r="E136" s="108"/>
      <c r="F136" s="108"/>
      <c r="G136" s="108"/>
      <c r="H136" s="108"/>
      <c r="I136" s="108"/>
      <c r="J136" s="109"/>
      <c r="K136" s="297"/>
      <c r="L136" s="290"/>
      <c r="M136" s="290"/>
      <c r="N136" s="259"/>
      <c r="O136" s="301"/>
      <c r="P136" s="281"/>
      <c r="Q136" s="106"/>
      <c r="R136" s="115"/>
      <c r="S136" s="347"/>
      <c r="T136" s="115"/>
      <c r="U136" s="347"/>
      <c r="V136" s="347"/>
      <c r="W136" s="347"/>
      <c r="X136" s="347"/>
      <c r="Y136" s="347"/>
      <c r="Z136" s="347"/>
      <c r="AA136" s="347"/>
      <c r="AB136" s="347"/>
      <c r="AC136" s="347"/>
      <c r="AD136" s="347"/>
      <c r="AE136" s="347"/>
      <c r="AF136" s="347"/>
      <c r="AG136" s="347"/>
    </row>
    <row r="137" spans="1:33" s="116" customFormat="1" x14ac:dyDescent="0.2">
      <c r="A137" s="106"/>
      <c r="B137" s="107" t="s">
        <v>8</v>
      </c>
      <c r="C137" s="254">
        <f>C138</f>
        <v>4500000</v>
      </c>
      <c r="D137" s="108"/>
      <c r="E137" s="108"/>
      <c r="F137" s="108"/>
      <c r="G137" s="108"/>
      <c r="H137" s="108"/>
      <c r="I137" s="108"/>
      <c r="J137" s="109"/>
      <c r="K137" s="298">
        <f>K138</f>
        <v>100</v>
      </c>
      <c r="L137" s="298">
        <f t="shared" ref="L137:O137" si="119">L138</f>
        <v>46.666666666666664</v>
      </c>
      <c r="M137" s="298">
        <f>100-L137</f>
        <v>53.333333333333336</v>
      </c>
      <c r="N137" s="254">
        <f>N138</f>
        <v>2100000</v>
      </c>
      <c r="O137" s="298">
        <f t="shared" si="119"/>
        <v>46.666666666666664</v>
      </c>
      <c r="P137" s="254">
        <f>P138</f>
        <v>2400000</v>
      </c>
      <c r="Q137" s="103"/>
      <c r="R137" s="115"/>
      <c r="S137" s="346">
        <f>S138</f>
        <v>2100000</v>
      </c>
      <c r="T137" s="115"/>
      <c r="U137" s="346">
        <f>U138</f>
        <v>0</v>
      </c>
      <c r="V137" s="346">
        <f>V138</f>
        <v>0</v>
      </c>
      <c r="W137" s="346">
        <f t="shared" ref="W137:AE137" si="120">W138</f>
        <v>0</v>
      </c>
      <c r="X137" s="346">
        <f t="shared" si="120"/>
        <v>900000</v>
      </c>
      <c r="Y137" s="346">
        <f t="shared" si="120"/>
        <v>1200000</v>
      </c>
      <c r="Z137" s="346">
        <f t="shared" si="120"/>
        <v>0</v>
      </c>
      <c r="AA137" s="346">
        <f t="shared" si="120"/>
        <v>0</v>
      </c>
      <c r="AB137" s="346">
        <f t="shared" si="120"/>
        <v>0</v>
      </c>
      <c r="AC137" s="346">
        <f t="shared" si="120"/>
        <v>0</v>
      </c>
      <c r="AD137" s="346">
        <f t="shared" si="120"/>
        <v>0</v>
      </c>
      <c r="AE137" s="346">
        <f t="shared" si="120"/>
        <v>0</v>
      </c>
      <c r="AF137" s="346">
        <f>AF138</f>
        <v>2100000</v>
      </c>
      <c r="AG137" s="346">
        <f>AG138</f>
        <v>2400000</v>
      </c>
    </row>
    <row r="138" spans="1:33" s="116" customFormat="1" x14ac:dyDescent="0.2">
      <c r="A138" s="106"/>
      <c r="B138" s="142" t="s">
        <v>116</v>
      </c>
      <c r="C138" s="262">
        <v>4500000</v>
      </c>
      <c r="D138" s="108"/>
      <c r="E138" s="108"/>
      <c r="F138" s="108"/>
      <c r="G138" s="137"/>
      <c r="H138" s="138"/>
      <c r="I138" s="139"/>
      <c r="J138" s="179"/>
      <c r="K138" s="297">
        <v>100</v>
      </c>
      <c r="L138" s="290">
        <f>N138/C138*100</f>
        <v>46.666666666666664</v>
      </c>
      <c r="M138" s="290">
        <f>K138-L138</f>
        <v>53.333333333333336</v>
      </c>
      <c r="N138" s="259">
        <f t="shared" ref="N138" si="121">S138</f>
        <v>2100000</v>
      </c>
      <c r="O138" s="301">
        <f t="shared" ref="O138" si="122">N138/C138*100</f>
        <v>46.666666666666664</v>
      </c>
      <c r="P138" s="281">
        <f t="shared" ref="P138" si="123">C138-N138</f>
        <v>2400000</v>
      </c>
      <c r="Q138" s="106"/>
      <c r="R138" s="115"/>
      <c r="S138" s="347">
        <f>AF138</f>
        <v>2100000</v>
      </c>
      <c r="T138" s="115"/>
      <c r="U138" s="347">
        <v>0</v>
      </c>
      <c r="V138" s="347">
        <v>0</v>
      </c>
      <c r="W138" s="347">
        <v>0</v>
      </c>
      <c r="X138" s="347">
        <v>900000</v>
      </c>
      <c r="Y138" s="347">
        <v>1200000</v>
      </c>
      <c r="Z138" s="347">
        <v>0</v>
      </c>
      <c r="AA138" s="347">
        <v>0</v>
      </c>
      <c r="AB138" s="347">
        <v>0</v>
      </c>
      <c r="AC138" s="347">
        <v>0</v>
      </c>
      <c r="AD138" s="347">
        <v>0</v>
      </c>
      <c r="AE138" s="347">
        <v>0</v>
      </c>
      <c r="AF138" s="347">
        <f>SUM(U138:AE138)</f>
        <v>2100000</v>
      </c>
      <c r="AG138" s="347">
        <f>C138-AF138</f>
        <v>2400000</v>
      </c>
    </row>
    <row r="139" spans="1:33" s="116" customFormat="1" x14ac:dyDescent="0.2">
      <c r="A139" s="114"/>
      <c r="B139" s="334"/>
      <c r="C139" s="269"/>
      <c r="D139" s="237"/>
      <c r="E139" s="237"/>
      <c r="F139" s="237"/>
      <c r="G139" s="335"/>
      <c r="H139" s="218"/>
      <c r="I139" s="336"/>
      <c r="J139" s="337"/>
      <c r="K139" s="297"/>
      <c r="L139" s="300"/>
      <c r="M139" s="290"/>
      <c r="N139" s="275"/>
      <c r="O139" s="307"/>
      <c r="P139" s="284"/>
      <c r="Q139" s="1"/>
      <c r="R139" s="115"/>
      <c r="S139" s="347"/>
      <c r="T139" s="115"/>
      <c r="U139" s="347"/>
      <c r="V139" s="347"/>
      <c r="W139" s="347"/>
      <c r="X139" s="347"/>
      <c r="Y139" s="347"/>
      <c r="Z139" s="347"/>
      <c r="AA139" s="347"/>
      <c r="AB139" s="347"/>
      <c r="AC139" s="347"/>
      <c r="AD139" s="347"/>
      <c r="AE139" s="347"/>
      <c r="AF139" s="347"/>
      <c r="AG139" s="347"/>
    </row>
    <row r="140" spans="1:33" s="116" customFormat="1" ht="22.5" x14ac:dyDescent="0.2">
      <c r="A140" s="310">
        <v>20</v>
      </c>
      <c r="B140" s="311" t="s">
        <v>162</v>
      </c>
      <c r="C140" s="312">
        <f>C142+C153+C164+C176</f>
        <v>1536366250</v>
      </c>
      <c r="D140" s="313"/>
      <c r="E140" s="313"/>
      <c r="F140" s="313"/>
      <c r="G140" s="313"/>
      <c r="H140" s="313"/>
      <c r="I140" s="313"/>
      <c r="J140" s="313"/>
      <c r="K140" s="314">
        <f>SUM(K142+K153+K164+K176)/4</f>
        <v>100</v>
      </c>
      <c r="L140" s="355">
        <f>N140/C140*100</f>
        <v>38.588294034706891</v>
      </c>
      <c r="M140" s="355">
        <f>100-L140</f>
        <v>61.411705965293109</v>
      </c>
      <c r="N140" s="312">
        <f>N142+N153+N164+N176</f>
        <v>592857526</v>
      </c>
      <c r="O140" s="355">
        <f>N140/C140*100</f>
        <v>38.588294034706891</v>
      </c>
      <c r="P140" s="312">
        <f>P142+P153+P164+P176</f>
        <v>943508724</v>
      </c>
      <c r="Q140" s="95"/>
      <c r="R140" s="115"/>
      <c r="S140" s="343">
        <f>S142+S153+S164+S176</f>
        <v>592857526</v>
      </c>
      <c r="T140" s="115"/>
      <c r="U140" s="343">
        <f>U142+U153+U164+U176</f>
        <v>49346000</v>
      </c>
      <c r="V140" s="343">
        <f>V142+V153+V164+V176</f>
        <v>22654000</v>
      </c>
      <c r="W140" s="343">
        <f t="shared" ref="W140:AE140" si="124">W142+W153+W164+W176</f>
        <v>178117500</v>
      </c>
      <c r="X140" s="343">
        <f t="shared" si="124"/>
        <v>144529308</v>
      </c>
      <c r="Y140" s="343">
        <f t="shared" si="124"/>
        <v>182508159</v>
      </c>
      <c r="Z140" s="343">
        <f t="shared" si="124"/>
        <v>15702559</v>
      </c>
      <c r="AA140" s="343">
        <f t="shared" si="124"/>
        <v>0</v>
      </c>
      <c r="AB140" s="343">
        <f t="shared" si="124"/>
        <v>0</v>
      </c>
      <c r="AC140" s="343">
        <f t="shared" si="124"/>
        <v>0</v>
      </c>
      <c r="AD140" s="343">
        <f t="shared" si="124"/>
        <v>0</v>
      </c>
      <c r="AE140" s="343">
        <f t="shared" si="124"/>
        <v>0</v>
      </c>
      <c r="AF140" s="343">
        <f>AF142+AF153+AF164+AF176</f>
        <v>592857526</v>
      </c>
      <c r="AG140" s="343">
        <f>AG142+AG153+AG164+AG176</f>
        <v>714618974</v>
      </c>
    </row>
    <row r="141" spans="1:33" s="116" customFormat="1" x14ac:dyDescent="0.2">
      <c r="A141" s="97"/>
      <c r="B141" s="98"/>
      <c r="C141" s="262"/>
      <c r="D141" s="97"/>
      <c r="E141" s="97"/>
      <c r="F141" s="97"/>
      <c r="G141" s="97"/>
      <c r="H141" s="97"/>
      <c r="I141" s="97"/>
      <c r="J141" s="97"/>
      <c r="K141" s="97"/>
      <c r="L141" s="356"/>
      <c r="M141" s="356"/>
      <c r="N141" s="262"/>
      <c r="O141" s="356"/>
      <c r="P141" s="262"/>
      <c r="Q141" s="97"/>
      <c r="R141" s="115"/>
      <c r="S141" s="344"/>
      <c r="T141" s="115"/>
      <c r="U141" s="344"/>
      <c r="V141" s="344"/>
      <c r="W141" s="344"/>
      <c r="X141" s="344"/>
      <c r="Y141" s="344"/>
      <c r="Z141" s="344"/>
      <c r="AA141" s="344"/>
      <c r="AB141" s="344"/>
      <c r="AC141" s="344"/>
      <c r="AD141" s="344"/>
      <c r="AE141" s="344"/>
      <c r="AF141" s="344"/>
      <c r="AG141" s="344"/>
    </row>
    <row r="142" spans="1:33" s="116" customFormat="1" ht="22.5" x14ac:dyDescent="0.2">
      <c r="A142" s="244" t="s">
        <v>7</v>
      </c>
      <c r="B142" s="241" t="s">
        <v>163</v>
      </c>
      <c r="C142" s="254">
        <f>C144+C147</f>
        <v>1277776500</v>
      </c>
      <c r="D142" s="253"/>
      <c r="E142" s="253"/>
      <c r="F142" s="253"/>
      <c r="G142" s="253"/>
      <c r="H142" s="253"/>
      <c r="I142" s="253"/>
      <c r="J142" s="253"/>
      <c r="K142" s="285">
        <f>SUM(K144+K147)/2</f>
        <v>100</v>
      </c>
      <c r="L142" s="285">
        <f>N142/C142*100</f>
        <v>45.458460536721404</v>
      </c>
      <c r="M142" s="285">
        <f>100-L142</f>
        <v>54.541539463278596</v>
      </c>
      <c r="N142" s="254">
        <f>N144+N147</f>
        <v>580857526</v>
      </c>
      <c r="O142" s="285">
        <f>N142/C142*100</f>
        <v>45.458460536721404</v>
      </c>
      <c r="P142" s="254">
        <f>P144+P147</f>
        <v>696918974</v>
      </c>
      <c r="Q142" s="105"/>
      <c r="R142" s="115"/>
      <c r="S142" s="346">
        <f>S144+S147</f>
        <v>580857526</v>
      </c>
      <c r="T142" s="115"/>
      <c r="U142" s="346">
        <f>U144+U147</f>
        <v>49346000</v>
      </c>
      <c r="V142" s="346">
        <f>V144+V147</f>
        <v>20654000</v>
      </c>
      <c r="W142" s="346">
        <f t="shared" ref="W142:AE142" si="125">W144+W147</f>
        <v>177117500</v>
      </c>
      <c r="X142" s="346">
        <f t="shared" si="125"/>
        <v>139529308</v>
      </c>
      <c r="Y142" s="346">
        <f t="shared" si="125"/>
        <v>178508159</v>
      </c>
      <c r="Z142" s="346">
        <f t="shared" si="125"/>
        <v>15702559</v>
      </c>
      <c r="AA142" s="346">
        <f t="shared" si="125"/>
        <v>0</v>
      </c>
      <c r="AB142" s="346">
        <f t="shared" si="125"/>
        <v>0</v>
      </c>
      <c r="AC142" s="346">
        <f t="shared" si="125"/>
        <v>0</v>
      </c>
      <c r="AD142" s="346">
        <f t="shared" si="125"/>
        <v>0</v>
      </c>
      <c r="AE142" s="346">
        <f t="shared" si="125"/>
        <v>0</v>
      </c>
      <c r="AF142" s="346">
        <f>AF144+AF147</f>
        <v>580857526</v>
      </c>
      <c r="AG142" s="346">
        <f>AG144+AG147</f>
        <v>696918974</v>
      </c>
    </row>
    <row r="143" spans="1:33" s="116" customFormat="1" x14ac:dyDescent="0.2">
      <c r="A143" s="102"/>
      <c r="B143" s="103"/>
      <c r="C143" s="240"/>
      <c r="D143" s="239"/>
      <c r="E143" s="239"/>
      <c r="F143" s="239"/>
      <c r="G143" s="239"/>
      <c r="H143" s="239"/>
      <c r="I143" s="239"/>
      <c r="J143" s="239"/>
      <c r="K143" s="287"/>
      <c r="L143" s="287"/>
      <c r="M143" s="287"/>
      <c r="N143" s="240"/>
      <c r="O143" s="287"/>
      <c r="P143" s="240"/>
      <c r="Q143" s="105"/>
      <c r="R143" s="115"/>
      <c r="S143" s="345"/>
      <c r="T143" s="115"/>
      <c r="U143" s="345"/>
      <c r="V143" s="345"/>
      <c r="W143" s="345"/>
      <c r="X143" s="345"/>
      <c r="Y143" s="345"/>
      <c r="Z143" s="345"/>
      <c r="AA143" s="345"/>
      <c r="AB143" s="345"/>
      <c r="AC143" s="345"/>
      <c r="AD143" s="345"/>
      <c r="AE143" s="345"/>
      <c r="AF143" s="345"/>
      <c r="AG143" s="345"/>
    </row>
    <row r="144" spans="1:33" s="116" customFormat="1" x14ac:dyDescent="0.2">
      <c r="A144" s="245"/>
      <c r="B144" s="217" t="s">
        <v>0</v>
      </c>
      <c r="C144" s="254">
        <f>C145</f>
        <v>12000000</v>
      </c>
      <c r="D144" s="180"/>
      <c r="E144" s="180"/>
      <c r="F144" s="180"/>
      <c r="G144" s="180"/>
      <c r="H144" s="180"/>
      <c r="I144" s="180"/>
      <c r="J144" s="180"/>
      <c r="K144" s="288">
        <f>K145</f>
        <v>100</v>
      </c>
      <c r="L144" s="288">
        <f t="shared" ref="L144:M144" si="126">L145</f>
        <v>50</v>
      </c>
      <c r="M144" s="288">
        <f t="shared" si="126"/>
        <v>50</v>
      </c>
      <c r="N144" s="254">
        <f>N145</f>
        <v>6000000</v>
      </c>
      <c r="O144" s="288">
        <f>N144/C144*100</f>
        <v>50</v>
      </c>
      <c r="P144" s="254">
        <f>P145</f>
        <v>6000000</v>
      </c>
      <c r="Q144" s="180"/>
      <c r="R144" s="115"/>
      <c r="S144" s="346">
        <f>S145</f>
        <v>6000000</v>
      </c>
      <c r="T144" s="115"/>
      <c r="U144" s="346">
        <f>U145</f>
        <v>0</v>
      </c>
      <c r="V144" s="346">
        <f>V145</f>
        <v>2000000</v>
      </c>
      <c r="W144" s="346">
        <f t="shared" ref="W144:AE144" si="127">W145</f>
        <v>1000000</v>
      </c>
      <c r="X144" s="346">
        <f t="shared" si="127"/>
        <v>1000000</v>
      </c>
      <c r="Y144" s="346">
        <f t="shared" si="127"/>
        <v>2000000</v>
      </c>
      <c r="Z144" s="346">
        <f t="shared" si="127"/>
        <v>0</v>
      </c>
      <c r="AA144" s="346">
        <f t="shared" si="127"/>
        <v>0</v>
      </c>
      <c r="AB144" s="346">
        <f t="shared" si="127"/>
        <v>0</v>
      </c>
      <c r="AC144" s="346">
        <f t="shared" si="127"/>
        <v>0</v>
      </c>
      <c r="AD144" s="346">
        <f t="shared" si="127"/>
        <v>0</v>
      </c>
      <c r="AE144" s="346">
        <f t="shared" si="127"/>
        <v>0</v>
      </c>
      <c r="AF144" s="346">
        <f>AF145</f>
        <v>6000000</v>
      </c>
      <c r="AG144" s="346">
        <f>AG145</f>
        <v>6000000</v>
      </c>
    </row>
    <row r="145" spans="1:33" s="116" customFormat="1" x14ac:dyDescent="0.2">
      <c r="A145" s="245"/>
      <c r="B145" s="129" t="s">
        <v>109</v>
      </c>
      <c r="C145" s="262">
        <v>12000000</v>
      </c>
      <c r="D145" s="108"/>
      <c r="E145" s="108"/>
      <c r="F145" s="108"/>
      <c r="G145" s="108"/>
      <c r="H145" s="108"/>
      <c r="I145" s="108"/>
      <c r="J145" s="109"/>
      <c r="K145" s="297">
        <v>100</v>
      </c>
      <c r="L145" s="290">
        <f>N145/C145*100</f>
        <v>50</v>
      </c>
      <c r="M145" s="290">
        <f>K145-L145</f>
        <v>50</v>
      </c>
      <c r="N145" s="259">
        <f t="shared" ref="N145" si="128">S145</f>
        <v>6000000</v>
      </c>
      <c r="O145" s="290">
        <f>N145/C145*100</f>
        <v>50</v>
      </c>
      <c r="P145" s="281">
        <f>C145-N145</f>
        <v>6000000</v>
      </c>
      <c r="Q145" s="106"/>
      <c r="R145" s="115"/>
      <c r="S145" s="347">
        <f>AF145</f>
        <v>6000000</v>
      </c>
      <c r="T145" s="115"/>
      <c r="U145" s="347">
        <v>0</v>
      </c>
      <c r="V145" s="347">
        <v>2000000</v>
      </c>
      <c r="W145" s="347">
        <v>1000000</v>
      </c>
      <c r="X145" s="347">
        <v>1000000</v>
      </c>
      <c r="Y145" s="347">
        <v>2000000</v>
      </c>
      <c r="Z145" s="347">
        <v>0</v>
      </c>
      <c r="AA145" s="347">
        <v>0</v>
      </c>
      <c r="AB145" s="347">
        <v>0</v>
      </c>
      <c r="AC145" s="347">
        <v>0</v>
      </c>
      <c r="AD145" s="347">
        <v>0</v>
      </c>
      <c r="AE145" s="347">
        <v>0</v>
      </c>
      <c r="AF145" s="347">
        <f>SUM(U145:AE145)</f>
        <v>6000000</v>
      </c>
      <c r="AG145" s="347">
        <f>C145-AF145</f>
        <v>6000000</v>
      </c>
    </row>
    <row r="146" spans="1:33" s="116" customFormat="1" x14ac:dyDescent="0.2">
      <c r="A146" s="102"/>
      <c r="B146" s="103"/>
      <c r="C146" s="240"/>
      <c r="D146" s="239"/>
      <c r="E146" s="239"/>
      <c r="F146" s="239"/>
      <c r="G146" s="239"/>
      <c r="H146" s="239"/>
      <c r="I146" s="239"/>
      <c r="J146" s="239"/>
      <c r="K146" s="287"/>
      <c r="L146" s="286"/>
      <c r="M146" s="287"/>
      <c r="N146" s="240"/>
      <c r="O146" s="287"/>
      <c r="P146" s="240"/>
      <c r="Q146" s="105"/>
      <c r="R146" s="115"/>
      <c r="S146" s="345"/>
      <c r="T146" s="115"/>
      <c r="U146" s="345"/>
      <c r="V146" s="345"/>
      <c r="W146" s="345"/>
      <c r="X146" s="345"/>
      <c r="Y146" s="345"/>
      <c r="Z146" s="345"/>
      <c r="AA146" s="345"/>
      <c r="AB146" s="345"/>
      <c r="AC146" s="345"/>
      <c r="AD146" s="345"/>
      <c r="AE146" s="345"/>
      <c r="AF146" s="345"/>
      <c r="AG146" s="345"/>
    </row>
    <row r="147" spans="1:33" s="116" customFormat="1" x14ac:dyDescent="0.2">
      <c r="A147" s="102"/>
      <c r="B147" s="107" t="s">
        <v>8</v>
      </c>
      <c r="C147" s="254">
        <f>SUM(C148:C151)</f>
        <v>1265776500</v>
      </c>
      <c r="D147" s="180"/>
      <c r="E147" s="180"/>
      <c r="F147" s="180"/>
      <c r="G147" s="180"/>
      <c r="H147" s="180"/>
      <c r="I147" s="180"/>
      <c r="J147" s="181"/>
      <c r="K147" s="295">
        <f>SUM(K148:K151)/4</f>
        <v>100</v>
      </c>
      <c r="L147" s="295">
        <f>N147/C147*100</f>
        <v>45.415405168289979</v>
      </c>
      <c r="M147" s="295">
        <f>100-L147</f>
        <v>54.584594831710021</v>
      </c>
      <c r="N147" s="254">
        <f>SUM(N148:N151)</f>
        <v>574857526</v>
      </c>
      <c r="O147" s="295">
        <f>N147/C147*100</f>
        <v>45.415405168289979</v>
      </c>
      <c r="P147" s="254">
        <f>SUM(P148:P151)</f>
        <v>690918974</v>
      </c>
      <c r="Q147" s="126"/>
      <c r="R147" s="115"/>
      <c r="S147" s="346">
        <f>SUM(S148:S151)</f>
        <v>574857526</v>
      </c>
      <c r="T147" s="115"/>
      <c r="U147" s="346">
        <f>SUM(U148:U151)</f>
        <v>49346000</v>
      </c>
      <c r="V147" s="346">
        <f>SUM(V148:V151)</f>
        <v>18654000</v>
      </c>
      <c r="W147" s="346">
        <f t="shared" ref="W147:AE147" si="129">SUM(W148:W151)</f>
        <v>176117500</v>
      </c>
      <c r="X147" s="346">
        <f t="shared" si="129"/>
        <v>138529308</v>
      </c>
      <c r="Y147" s="346">
        <f t="shared" si="129"/>
        <v>176508159</v>
      </c>
      <c r="Z147" s="346">
        <f t="shared" si="129"/>
        <v>15702559</v>
      </c>
      <c r="AA147" s="346">
        <f t="shared" si="129"/>
        <v>0</v>
      </c>
      <c r="AB147" s="346">
        <f t="shared" si="129"/>
        <v>0</v>
      </c>
      <c r="AC147" s="346">
        <f t="shared" si="129"/>
        <v>0</v>
      </c>
      <c r="AD147" s="346">
        <f t="shared" si="129"/>
        <v>0</v>
      </c>
      <c r="AE147" s="346">
        <f t="shared" si="129"/>
        <v>0</v>
      </c>
      <c r="AF147" s="346">
        <f>SUM(AF148:AF151)</f>
        <v>574857526</v>
      </c>
      <c r="AG147" s="346">
        <f>SUM(AG148:AG151)</f>
        <v>690918974</v>
      </c>
    </row>
    <row r="148" spans="1:33" s="116" customFormat="1" x14ac:dyDescent="0.2">
      <c r="A148" s="102"/>
      <c r="B148" s="128" t="s">
        <v>164</v>
      </c>
      <c r="C148" s="262">
        <v>12226500</v>
      </c>
      <c r="D148" s="108"/>
      <c r="E148" s="108"/>
      <c r="F148" s="108"/>
      <c r="G148" s="108"/>
      <c r="H148" s="108"/>
      <c r="I148" s="108"/>
      <c r="J148" s="109"/>
      <c r="K148" s="294">
        <v>100</v>
      </c>
      <c r="L148" s="301">
        <f>N148/C148*100</f>
        <v>13.413487097697624</v>
      </c>
      <c r="M148" s="301">
        <f>K148-L148</f>
        <v>86.586512902302374</v>
      </c>
      <c r="N148" s="259">
        <f t="shared" ref="N148:N151" si="130">S148</f>
        <v>1640000</v>
      </c>
      <c r="O148" s="301">
        <f>N148/C148*100</f>
        <v>13.413487097697624</v>
      </c>
      <c r="P148" s="281">
        <f>C148-N148</f>
        <v>10586500</v>
      </c>
      <c r="Q148" s="106"/>
      <c r="R148" s="115"/>
      <c r="S148" s="347">
        <f t="shared" ref="S148:S151" si="131">AF148</f>
        <v>1640000</v>
      </c>
      <c r="T148" s="115"/>
      <c r="U148" s="347">
        <v>0</v>
      </c>
      <c r="V148" s="347">
        <v>0</v>
      </c>
      <c r="W148" s="347">
        <v>507500</v>
      </c>
      <c r="X148" s="347">
        <v>432500</v>
      </c>
      <c r="Y148" s="347">
        <v>700000</v>
      </c>
      <c r="Z148" s="347">
        <v>0</v>
      </c>
      <c r="AA148" s="347">
        <v>0</v>
      </c>
      <c r="AB148" s="347">
        <v>0</v>
      </c>
      <c r="AC148" s="347">
        <v>0</v>
      </c>
      <c r="AD148" s="347">
        <v>0</v>
      </c>
      <c r="AE148" s="347">
        <v>0</v>
      </c>
      <c r="AF148" s="347">
        <f t="shared" ref="AF148:AF151" si="132">SUM(U148:AE148)</f>
        <v>1640000</v>
      </c>
      <c r="AG148" s="347">
        <f t="shared" ref="AG148:AG151" si="133">C148-AF148</f>
        <v>10586500</v>
      </c>
    </row>
    <row r="149" spans="1:33" s="116" customFormat="1" x14ac:dyDescent="0.2">
      <c r="A149" s="102"/>
      <c r="B149" s="128" t="s">
        <v>165</v>
      </c>
      <c r="C149" s="262">
        <v>971250000</v>
      </c>
      <c r="D149" s="108"/>
      <c r="E149" s="108"/>
      <c r="F149" s="108"/>
      <c r="G149" s="108"/>
      <c r="H149" s="108"/>
      <c r="I149" s="108"/>
      <c r="J149" s="109"/>
      <c r="K149" s="294">
        <v>100</v>
      </c>
      <c r="L149" s="301">
        <f t="shared" ref="L149:L151" si="134">N149/C149*100</f>
        <v>46.428375804375804</v>
      </c>
      <c r="M149" s="301">
        <f t="shared" ref="M149:M151" si="135">K149-L149</f>
        <v>53.571624195624196</v>
      </c>
      <c r="N149" s="259">
        <f t="shared" si="130"/>
        <v>450935600</v>
      </c>
      <c r="O149" s="301">
        <f t="shared" ref="O149:O151" si="136">N149/C149*100</f>
        <v>46.428375804375804</v>
      </c>
      <c r="P149" s="281">
        <f t="shared" ref="P149:P151" si="137">C149-N149</f>
        <v>520314400</v>
      </c>
      <c r="Q149" s="105"/>
      <c r="R149" s="115"/>
      <c r="S149" s="347">
        <f t="shared" si="131"/>
        <v>450935600</v>
      </c>
      <c r="T149" s="115"/>
      <c r="U149" s="347">
        <v>49346000</v>
      </c>
      <c r="V149" s="347">
        <v>18654000</v>
      </c>
      <c r="W149" s="347">
        <v>141100000</v>
      </c>
      <c r="X149" s="347">
        <v>87050000</v>
      </c>
      <c r="Y149" s="347">
        <v>154785600</v>
      </c>
      <c r="Z149" s="347">
        <v>0</v>
      </c>
      <c r="AA149" s="347">
        <v>0</v>
      </c>
      <c r="AB149" s="347">
        <v>0</v>
      </c>
      <c r="AC149" s="347">
        <v>0</v>
      </c>
      <c r="AD149" s="347">
        <v>0</v>
      </c>
      <c r="AE149" s="347">
        <v>0</v>
      </c>
      <c r="AF149" s="347">
        <f t="shared" si="132"/>
        <v>450935600</v>
      </c>
      <c r="AG149" s="347">
        <f t="shared" si="133"/>
        <v>520314400</v>
      </c>
    </row>
    <row r="150" spans="1:33" s="116" customFormat="1" x14ac:dyDescent="0.2">
      <c r="A150" s="102"/>
      <c r="B150" s="128" t="s">
        <v>166</v>
      </c>
      <c r="C150" s="262">
        <v>108000000</v>
      </c>
      <c r="D150" s="108"/>
      <c r="E150" s="108"/>
      <c r="F150" s="108"/>
      <c r="G150" s="108"/>
      <c r="H150" s="108"/>
      <c r="I150" s="108"/>
      <c r="J150" s="109"/>
      <c r="K150" s="294">
        <v>100</v>
      </c>
      <c r="L150" s="301">
        <f t="shared" si="134"/>
        <v>41.881412962962962</v>
      </c>
      <c r="M150" s="301">
        <f t="shared" si="135"/>
        <v>58.118587037037038</v>
      </c>
      <c r="N150" s="259">
        <f t="shared" si="130"/>
        <v>45231926</v>
      </c>
      <c r="O150" s="301">
        <f t="shared" si="136"/>
        <v>41.881412962962962</v>
      </c>
      <c r="P150" s="281">
        <f t="shared" si="137"/>
        <v>62768074</v>
      </c>
      <c r="Q150" s="105"/>
      <c r="R150" s="115"/>
      <c r="S150" s="347">
        <f t="shared" si="131"/>
        <v>45231926</v>
      </c>
      <c r="T150" s="115"/>
      <c r="U150" s="347">
        <v>0</v>
      </c>
      <c r="V150" s="347">
        <v>0</v>
      </c>
      <c r="W150" s="347">
        <v>0</v>
      </c>
      <c r="X150" s="347">
        <v>35426808</v>
      </c>
      <c r="Y150" s="347">
        <v>4902559</v>
      </c>
      <c r="Z150" s="347">
        <v>4902559</v>
      </c>
      <c r="AA150" s="347">
        <v>0</v>
      </c>
      <c r="AB150" s="347">
        <v>0</v>
      </c>
      <c r="AC150" s="347">
        <v>0</v>
      </c>
      <c r="AD150" s="347">
        <v>0</v>
      </c>
      <c r="AE150" s="347">
        <v>0</v>
      </c>
      <c r="AF150" s="347">
        <f t="shared" si="132"/>
        <v>45231926</v>
      </c>
      <c r="AG150" s="347">
        <f t="shared" si="133"/>
        <v>62768074</v>
      </c>
    </row>
    <row r="151" spans="1:33" s="116" customFormat="1" x14ac:dyDescent="0.2">
      <c r="A151" s="102"/>
      <c r="B151" s="128" t="s">
        <v>125</v>
      </c>
      <c r="C151" s="262">
        <v>174300000</v>
      </c>
      <c r="D151" s="108"/>
      <c r="E151" s="108"/>
      <c r="F151" s="108"/>
      <c r="G151" s="108"/>
      <c r="H151" s="108"/>
      <c r="I151" s="108"/>
      <c r="J151" s="109"/>
      <c r="K151" s="294">
        <v>100</v>
      </c>
      <c r="L151" s="301">
        <f t="shared" si="134"/>
        <v>44.205393000573721</v>
      </c>
      <c r="M151" s="301">
        <f t="shared" si="135"/>
        <v>55.794606999426279</v>
      </c>
      <c r="N151" s="259">
        <f t="shared" si="130"/>
        <v>77050000</v>
      </c>
      <c r="O151" s="301">
        <f t="shared" si="136"/>
        <v>44.205393000573721</v>
      </c>
      <c r="P151" s="281">
        <f t="shared" si="137"/>
        <v>97250000</v>
      </c>
      <c r="Q151" s="105"/>
      <c r="R151" s="115"/>
      <c r="S151" s="347">
        <f t="shared" si="131"/>
        <v>77050000</v>
      </c>
      <c r="T151" s="115"/>
      <c r="U151" s="347">
        <v>0</v>
      </c>
      <c r="V151" s="347">
        <v>0</v>
      </c>
      <c r="W151" s="347">
        <v>34510000</v>
      </c>
      <c r="X151" s="347">
        <v>15620000</v>
      </c>
      <c r="Y151" s="347">
        <v>16120000</v>
      </c>
      <c r="Z151" s="347">
        <v>10800000</v>
      </c>
      <c r="AA151" s="347">
        <v>0</v>
      </c>
      <c r="AB151" s="347">
        <v>0</v>
      </c>
      <c r="AC151" s="347">
        <v>0</v>
      </c>
      <c r="AD151" s="347">
        <v>0</v>
      </c>
      <c r="AE151" s="347">
        <v>0</v>
      </c>
      <c r="AF151" s="347">
        <f t="shared" si="132"/>
        <v>77050000</v>
      </c>
      <c r="AG151" s="347">
        <f t="shared" si="133"/>
        <v>97250000</v>
      </c>
    </row>
    <row r="152" spans="1:33" s="116" customFormat="1" x14ac:dyDescent="0.2">
      <c r="A152" s="102"/>
      <c r="B152" s="128"/>
      <c r="C152" s="262"/>
      <c r="D152" s="108"/>
      <c r="E152" s="108"/>
      <c r="F152" s="108"/>
      <c r="G152" s="108"/>
      <c r="H152" s="108"/>
      <c r="I152" s="108"/>
      <c r="J152" s="109"/>
      <c r="K152" s="294"/>
      <c r="L152" s="301"/>
      <c r="M152" s="301"/>
      <c r="N152" s="259"/>
      <c r="O152" s="301"/>
      <c r="P152" s="281"/>
      <c r="Q152" s="105"/>
      <c r="R152" s="115"/>
      <c r="S152" s="347"/>
      <c r="T152" s="115"/>
      <c r="U152" s="347"/>
      <c r="V152" s="347"/>
      <c r="W152" s="347"/>
      <c r="X152" s="347"/>
      <c r="Y152" s="347"/>
      <c r="Z152" s="347"/>
      <c r="AA152" s="347"/>
      <c r="AB152" s="347"/>
      <c r="AC152" s="347"/>
      <c r="AD152" s="347"/>
      <c r="AE152" s="347"/>
      <c r="AF152" s="347"/>
      <c r="AG152" s="347"/>
    </row>
    <row r="153" spans="1:33" s="116" customFormat="1" ht="23.25" customHeight="1" x14ac:dyDescent="0.2">
      <c r="A153" s="244" t="s">
        <v>167</v>
      </c>
      <c r="B153" s="241" t="s">
        <v>168</v>
      </c>
      <c r="C153" s="254">
        <f>C155+C159</f>
        <v>30100000</v>
      </c>
      <c r="D153" s="253"/>
      <c r="E153" s="253"/>
      <c r="F153" s="253"/>
      <c r="G153" s="253"/>
      <c r="H153" s="253"/>
      <c r="I153" s="253"/>
      <c r="J153" s="253"/>
      <c r="K153" s="285">
        <f>SUM(K155+K159)/2</f>
        <v>100</v>
      </c>
      <c r="L153" s="285">
        <f>N153/C153*100</f>
        <v>19.933554817275748</v>
      </c>
      <c r="M153" s="285">
        <f>100-L153</f>
        <v>80.066445182724252</v>
      </c>
      <c r="N153" s="254">
        <f>N155+N159</f>
        <v>6000000</v>
      </c>
      <c r="O153" s="285">
        <f>N153/C153*100</f>
        <v>19.933554817275748</v>
      </c>
      <c r="P153" s="254">
        <f>P155+P159</f>
        <v>24100000</v>
      </c>
      <c r="Q153" s="105"/>
      <c r="R153" s="115"/>
      <c r="S153" s="346">
        <f>S155+S159</f>
        <v>6000000</v>
      </c>
      <c r="T153" s="115"/>
      <c r="U153" s="346">
        <f>U155+U159</f>
        <v>0</v>
      </c>
      <c r="V153" s="346">
        <f>V155+V159</f>
        <v>0</v>
      </c>
      <c r="W153" s="346">
        <f t="shared" ref="W153:AE153" si="138">W155+W159</f>
        <v>0</v>
      </c>
      <c r="X153" s="346">
        <f t="shared" si="138"/>
        <v>4000000</v>
      </c>
      <c r="Y153" s="346">
        <f t="shared" si="138"/>
        <v>2000000</v>
      </c>
      <c r="Z153" s="346">
        <f t="shared" si="138"/>
        <v>0</v>
      </c>
      <c r="AA153" s="346">
        <f t="shared" si="138"/>
        <v>0</v>
      </c>
      <c r="AB153" s="346">
        <f t="shared" si="138"/>
        <v>0</v>
      </c>
      <c r="AC153" s="346">
        <f t="shared" si="138"/>
        <v>0</v>
      </c>
      <c r="AD153" s="346">
        <f t="shared" si="138"/>
        <v>0</v>
      </c>
      <c r="AE153" s="346">
        <f t="shared" si="138"/>
        <v>0</v>
      </c>
      <c r="AF153" s="346">
        <f>AF155+AF159</f>
        <v>6000000</v>
      </c>
      <c r="AG153" s="346">
        <f>AG155+AG159</f>
        <v>17700000</v>
      </c>
    </row>
    <row r="154" spans="1:33" s="116" customFormat="1" x14ac:dyDescent="0.2">
      <c r="A154" s="102"/>
      <c r="B154" s="103"/>
      <c r="C154" s="240"/>
      <c r="D154" s="239"/>
      <c r="E154" s="239"/>
      <c r="F154" s="239"/>
      <c r="G154" s="239"/>
      <c r="H154" s="239"/>
      <c r="I154" s="239"/>
      <c r="J154" s="239"/>
      <c r="K154" s="287"/>
      <c r="L154" s="287"/>
      <c r="M154" s="287"/>
      <c r="N154" s="240"/>
      <c r="O154" s="287"/>
      <c r="P154" s="240"/>
      <c r="Q154" s="105"/>
      <c r="R154" s="115"/>
      <c r="S154" s="345"/>
      <c r="T154" s="115"/>
      <c r="U154" s="345"/>
      <c r="V154" s="345"/>
      <c r="W154" s="345"/>
      <c r="X154" s="345"/>
      <c r="Y154" s="345"/>
      <c r="Z154" s="345"/>
      <c r="AA154" s="345"/>
      <c r="AB154" s="345"/>
      <c r="AC154" s="345"/>
      <c r="AD154" s="345"/>
      <c r="AE154" s="345"/>
      <c r="AF154" s="345"/>
      <c r="AG154" s="345"/>
    </row>
    <row r="155" spans="1:33" s="116" customFormat="1" x14ac:dyDescent="0.2">
      <c r="A155" s="245"/>
      <c r="B155" s="217" t="s">
        <v>0</v>
      </c>
      <c r="C155" s="254">
        <f>SUM(C156:C157)</f>
        <v>23700000</v>
      </c>
      <c r="D155" s="180"/>
      <c r="E155" s="180"/>
      <c r="F155" s="180"/>
      <c r="G155" s="180"/>
      <c r="H155" s="180"/>
      <c r="I155" s="180"/>
      <c r="J155" s="180"/>
      <c r="K155" s="288">
        <f>SUM(K156:K157)/2</f>
        <v>100</v>
      </c>
      <c r="L155" s="288">
        <f>N155/C155*100</f>
        <v>25.316455696202532</v>
      </c>
      <c r="M155" s="288">
        <f>100-L155</f>
        <v>74.683544303797476</v>
      </c>
      <c r="N155" s="254">
        <f>SUM(N156:N157)</f>
        <v>6000000</v>
      </c>
      <c r="O155" s="288">
        <f>N155/C155*100</f>
        <v>25.316455696202532</v>
      </c>
      <c r="P155" s="254">
        <f>SUM(P156:P157)</f>
        <v>17700000</v>
      </c>
      <c r="Q155" s="105"/>
      <c r="R155" s="115"/>
      <c r="S155" s="346">
        <f>SUM(S156:S157)</f>
        <v>6000000</v>
      </c>
      <c r="T155" s="115"/>
      <c r="U155" s="346">
        <f>SUM(U156:U157)</f>
        <v>0</v>
      </c>
      <c r="V155" s="346">
        <f>SUM(V156:V157)</f>
        <v>0</v>
      </c>
      <c r="W155" s="346">
        <f t="shared" ref="W155:AE155" si="139">SUM(W156:W157)</f>
        <v>0</v>
      </c>
      <c r="X155" s="346">
        <f t="shared" si="139"/>
        <v>4000000</v>
      </c>
      <c r="Y155" s="346">
        <f t="shared" si="139"/>
        <v>2000000</v>
      </c>
      <c r="Z155" s="346">
        <f t="shared" si="139"/>
        <v>0</v>
      </c>
      <c r="AA155" s="346">
        <f t="shared" si="139"/>
        <v>0</v>
      </c>
      <c r="AB155" s="346">
        <f t="shared" si="139"/>
        <v>0</v>
      </c>
      <c r="AC155" s="346">
        <f t="shared" si="139"/>
        <v>0</v>
      </c>
      <c r="AD155" s="346">
        <f t="shared" si="139"/>
        <v>0</v>
      </c>
      <c r="AE155" s="346">
        <f t="shared" si="139"/>
        <v>0</v>
      </c>
      <c r="AF155" s="346">
        <f>SUM(AF156:AF157)</f>
        <v>6000000</v>
      </c>
      <c r="AG155" s="346">
        <f>SUM(AG156:AG157)</f>
        <v>17700000</v>
      </c>
    </row>
    <row r="156" spans="1:33" s="116" customFormat="1" x14ac:dyDescent="0.2">
      <c r="A156" s="245"/>
      <c r="B156" s="129" t="s">
        <v>107</v>
      </c>
      <c r="C156" s="262">
        <v>11700000</v>
      </c>
      <c r="D156" s="108"/>
      <c r="E156" s="108"/>
      <c r="F156" s="108"/>
      <c r="G156" s="108"/>
      <c r="H156" s="108"/>
      <c r="I156" s="108"/>
      <c r="J156" s="109"/>
      <c r="K156" s="297">
        <v>100</v>
      </c>
      <c r="L156" s="290">
        <f>N156/C156*100</f>
        <v>0</v>
      </c>
      <c r="M156" s="290">
        <f>K156-L156</f>
        <v>100</v>
      </c>
      <c r="N156" s="259">
        <f t="shared" ref="N156:N157" si="140">S156</f>
        <v>0</v>
      </c>
      <c r="O156" s="290">
        <f>N156/C156*100</f>
        <v>0</v>
      </c>
      <c r="P156" s="281">
        <f>C156-N156</f>
        <v>11700000</v>
      </c>
      <c r="Q156" s="105"/>
      <c r="R156" s="115"/>
      <c r="S156" s="347">
        <f t="shared" ref="S156:S157" si="141">AF156</f>
        <v>0</v>
      </c>
      <c r="T156" s="115"/>
      <c r="U156" s="347">
        <v>0</v>
      </c>
      <c r="V156" s="347">
        <v>0</v>
      </c>
      <c r="W156" s="347">
        <v>0</v>
      </c>
      <c r="X156" s="347">
        <v>0</v>
      </c>
      <c r="Y156" s="347">
        <v>0</v>
      </c>
      <c r="Z156" s="347">
        <v>0</v>
      </c>
      <c r="AA156" s="347">
        <v>0</v>
      </c>
      <c r="AB156" s="347">
        <v>0</v>
      </c>
      <c r="AC156" s="347">
        <v>0</v>
      </c>
      <c r="AD156" s="347">
        <v>0</v>
      </c>
      <c r="AE156" s="347">
        <v>0</v>
      </c>
      <c r="AF156" s="347">
        <f t="shared" ref="AF156:AF157" si="142">SUM(U156:AE156)</f>
        <v>0</v>
      </c>
      <c r="AG156" s="347">
        <f t="shared" ref="AG156:AG157" si="143">C156-AF156</f>
        <v>11700000</v>
      </c>
    </row>
    <row r="157" spans="1:33" s="116" customFormat="1" x14ac:dyDescent="0.2">
      <c r="A157" s="245"/>
      <c r="B157" s="129" t="s">
        <v>109</v>
      </c>
      <c r="C157" s="262">
        <v>12000000</v>
      </c>
      <c r="D157" s="108"/>
      <c r="E157" s="108"/>
      <c r="F157" s="108"/>
      <c r="G157" s="108"/>
      <c r="H157" s="108"/>
      <c r="I157" s="108"/>
      <c r="J157" s="109"/>
      <c r="K157" s="297">
        <v>100</v>
      </c>
      <c r="L157" s="290">
        <f>N157/C157*100</f>
        <v>50</v>
      </c>
      <c r="M157" s="290">
        <f>K157-L157</f>
        <v>50</v>
      </c>
      <c r="N157" s="259">
        <f t="shared" si="140"/>
        <v>6000000</v>
      </c>
      <c r="O157" s="290">
        <f>N157/C157*100</f>
        <v>50</v>
      </c>
      <c r="P157" s="281">
        <f>C157-N157</f>
        <v>6000000</v>
      </c>
      <c r="Q157" s="105"/>
      <c r="R157" s="115"/>
      <c r="S157" s="347">
        <f t="shared" si="141"/>
        <v>6000000</v>
      </c>
      <c r="T157" s="115"/>
      <c r="U157" s="347">
        <v>0</v>
      </c>
      <c r="V157" s="347">
        <v>0</v>
      </c>
      <c r="W157" s="347">
        <v>0</v>
      </c>
      <c r="X157" s="347">
        <v>4000000</v>
      </c>
      <c r="Y157" s="347">
        <v>2000000</v>
      </c>
      <c r="Z157" s="347">
        <v>0</v>
      </c>
      <c r="AA157" s="347">
        <v>0</v>
      </c>
      <c r="AB157" s="347">
        <v>0</v>
      </c>
      <c r="AC157" s="347">
        <v>0</v>
      </c>
      <c r="AD157" s="347">
        <v>0</v>
      </c>
      <c r="AE157" s="347">
        <v>0</v>
      </c>
      <c r="AF157" s="347">
        <f t="shared" si="142"/>
        <v>6000000</v>
      </c>
      <c r="AG157" s="347">
        <f t="shared" si="143"/>
        <v>6000000</v>
      </c>
    </row>
    <row r="158" spans="1:33" s="116" customFormat="1" x14ac:dyDescent="0.2">
      <c r="A158" s="102"/>
      <c r="B158" s="103"/>
      <c r="C158" s="240"/>
      <c r="D158" s="239"/>
      <c r="E158" s="239"/>
      <c r="F158" s="239"/>
      <c r="G158" s="239"/>
      <c r="H158" s="239"/>
      <c r="I158" s="239"/>
      <c r="J158" s="239"/>
      <c r="K158" s="287"/>
      <c r="L158" s="286"/>
      <c r="M158" s="287"/>
      <c r="N158" s="240"/>
      <c r="O158" s="287"/>
      <c r="P158" s="240"/>
      <c r="Q158" s="105"/>
      <c r="R158" s="115"/>
      <c r="S158" s="345"/>
      <c r="T158" s="115"/>
      <c r="U158" s="345"/>
      <c r="V158" s="345"/>
      <c r="W158" s="345"/>
      <c r="X158" s="345"/>
      <c r="Y158" s="345"/>
      <c r="Z158" s="345"/>
      <c r="AA158" s="345"/>
      <c r="AB158" s="345"/>
      <c r="AC158" s="345"/>
      <c r="AD158" s="345"/>
      <c r="AE158" s="345"/>
      <c r="AF158" s="345"/>
      <c r="AG158" s="345"/>
    </row>
    <row r="159" spans="1:33" s="116" customFormat="1" x14ac:dyDescent="0.2">
      <c r="A159" s="102"/>
      <c r="B159" s="107" t="s">
        <v>8</v>
      </c>
      <c r="C159" s="254">
        <f>SUM(C160:C162)</f>
        <v>6400000</v>
      </c>
      <c r="D159" s="180"/>
      <c r="E159" s="180"/>
      <c r="F159" s="180"/>
      <c r="G159" s="180"/>
      <c r="H159" s="180"/>
      <c r="I159" s="180"/>
      <c r="J159" s="181"/>
      <c r="K159" s="295">
        <f>SUM(K160:K162)/3</f>
        <v>100</v>
      </c>
      <c r="L159" s="295">
        <f t="shared" ref="L159:O159" si="144">SUM(L160:L162)/3</f>
        <v>0</v>
      </c>
      <c r="M159" s="295">
        <f t="shared" si="144"/>
        <v>100</v>
      </c>
      <c r="N159" s="254">
        <f>SUM(N160:N162)</f>
        <v>0</v>
      </c>
      <c r="O159" s="295">
        <f t="shared" si="144"/>
        <v>0</v>
      </c>
      <c r="P159" s="254">
        <f>SUM(P160:P162)</f>
        <v>6400000</v>
      </c>
      <c r="Q159" s="105"/>
      <c r="R159" s="115"/>
      <c r="S159" s="346">
        <f>SUM(S160:S162)</f>
        <v>0</v>
      </c>
      <c r="T159" s="115"/>
      <c r="U159" s="346">
        <f>SUM(U160:U162)</f>
        <v>0</v>
      </c>
      <c r="V159" s="346">
        <f>SUM(V160:V162)</f>
        <v>0</v>
      </c>
      <c r="W159" s="346">
        <f t="shared" ref="W159:AE159" si="145">SUM(W160:W162)</f>
        <v>0</v>
      </c>
      <c r="X159" s="346">
        <f t="shared" si="145"/>
        <v>0</v>
      </c>
      <c r="Y159" s="346">
        <f t="shared" si="145"/>
        <v>0</v>
      </c>
      <c r="Z159" s="346">
        <f t="shared" si="145"/>
        <v>0</v>
      </c>
      <c r="AA159" s="346">
        <f t="shared" si="145"/>
        <v>0</v>
      </c>
      <c r="AB159" s="346">
        <f t="shared" si="145"/>
        <v>0</v>
      </c>
      <c r="AC159" s="346">
        <f t="shared" si="145"/>
        <v>0</v>
      </c>
      <c r="AD159" s="346">
        <f t="shared" si="145"/>
        <v>0</v>
      </c>
      <c r="AE159" s="346">
        <f t="shared" si="145"/>
        <v>0</v>
      </c>
      <c r="AF159" s="346">
        <f>SUM(AF160:AF162)</f>
        <v>0</v>
      </c>
      <c r="AG159" s="346">
        <f>SUM(AG160:AG162)</f>
        <v>0</v>
      </c>
    </row>
    <row r="160" spans="1:33" s="116" customFormat="1" x14ac:dyDescent="0.2">
      <c r="A160" s="102"/>
      <c r="B160" s="128" t="s">
        <v>119</v>
      </c>
      <c r="C160" s="262">
        <v>500000</v>
      </c>
      <c r="D160" s="108"/>
      <c r="E160" s="108"/>
      <c r="F160" s="108"/>
      <c r="G160" s="108"/>
      <c r="H160" s="108"/>
      <c r="I160" s="108"/>
      <c r="J160" s="109"/>
      <c r="K160" s="294">
        <v>100</v>
      </c>
      <c r="L160" s="301">
        <f>N160/C160*100</f>
        <v>0</v>
      </c>
      <c r="M160" s="301">
        <f>K160-L160</f>
        <v>100</v>
      </c>
      <c r="N160" s="259">
        <f t="shared" ref="N160:N162" si="146">S160</f>
        <v>0</v>
      </c>
      <c r="O160" s="301">
        <f>N160/C160*100</f>
        <v>0</v>
      </c>
      <c r="P160" s="281">
        <f>C160-N160</f>
        <v>500000</v>
      </c>
      <c r="Q160" s="105"/>
      <c r="R160" s="115"/>
      <c r="S160" s="347">
        <f t="shared" ref="S160:S162" si="147">AF160</f>
        <v>0</v>
      </c>
      <c r="T160" s="115"/>
      <c r="U160" s="347">
        <v>0</v>
      </c>
      <c r="V160" s="347">
        <v>0</v>
      </c>
      <c r="W160" s="347">
        <v>0</v>
      </c>
      <c r="X160" s="347">
        <v>0</v>
      </c>
      <c r="Y160" s="347">
        <v>0</v>
      </c>
      <c r="Z160" s="347">
        <v>0</v>
      </c>
      <c r="AA160" s="347">
        <v>0</v>
      </c>
      <c r="AB160" s="347">
        <v>0</v>
      </c>
      <c r="AC160" s="347">
        <v>0</v>
      </c>
      <c r="AD160" s="347">
        <v>0</v>
      </c>
      <c r="AE160" s="347">
        <v>0</v>
      </c>
      <c r="AF160" s="347">
        <f t="shared" ref="AF160:AF162" si="148">SUM(U160:AE160)</f>
        <v>0</v>
      </c>
      <c r="AG160" s="347">
        <v>0</v>
      </c>
    </row>
    <row r="161" spans="1:33" s="116" customFormat="1" x14ac:dyDescent="0.2">
      <c r="A161" s="102"/>
      <c r="B161" s="128" t="s">
        <v>115</v>
      </c>
      <c r="C161" s="262">
        <v>500000</v>
      </c>
      <c r="D161" s="108"/>
      <c r="E161" s="108"/>
      <c r="F161" s="108"/>
      <c r="G161" s="108"/>
      <c r="H161" s="108"/>
      <c r="I161" s="108"/>
      <c r="J161" s="109"/>
      <c r="K161" s="294">
        <v>100</v>
      </c>
      <c r="L161" s="301">
        <f t="shared" ref="L161:L162" si="149">N161/C161*100</f>
        <v>0</v>
      </c>
      <c r="M161" s="301">
        <f t="shared" ref="M161:M162" si="150">K161-L161</f>
        <v>100</v>
      </c>
      <c r="N161" s="259">
        <f t="shared" si="146"/>
        <v>0</v>
      </c>
      <c r="O161" s="301">
        <f t="shared" ref="O161:O162" si="151">N161/C161*100</f>
        <v>0</v>
      </c>
      <c r="P161" s="281">
        <f t="shared" ref="P161:P162" si="152">C161-N161</f>
        <v>500000</v>
      </c>
      <c r="Q161" s="105"/>
      <c r="R161" s="115"/>
      <c r="S161" s="347">
        <f t="shared" si="147"/>
        <v>0</v>
      </c>
      <c r="T161" s="115"/>
      <c r="U161" s="347">
        <v>0</v>
      </c>
      <c r="V161" s="347">
        <v>0</v>
      </c>
      <c r="W161" s="347">
        <v>0</v>
      </c>
      <c r="X161" s="347">
        <v>0</v>
      </c>
      <c r="Y161" s="347">
        <v>0</v>
      </c>
      <c r="Z161" s="347">
        <v>0</v>
      </c>
      <c r="AA161" s="347">
        <v>0</v>
      </c>
      <c r="AB161" s="347">
        <v>0</v>
      </c>
      <c r="AC161" s="347">
        <v>0</v>
      </c>
      <c r="AD161" s="347">
        <v>0</v>
      </c>
      <c r="AE161" s="347">
        <v>0</v>
      </c>
      <c r="AF161" s="347">
        <f t="shared" si="148"/>
        <v>0</v>
      </c>
      <c r="AG161" s="347">
        <v>0</v>
      </c>
    </row>
    <row r="162" spans="1:33" s="116" customFormat="1" x14ac:dyDescent="0.2">
      <c r="A162" s="102"/>
      <c r="B162" s="128" t="s">
        <v>93</v>
      </c>
      <c r="C162" s="262">
        <v>5400000</v>
      </c>
      <c r="D162" s="108"/>
      <c r="E162" s="108"/>
      <c r="F162" s="108"/>
      <c r="G162" s="108"/>
      <c r="H162" s="108"/>
      <c r="I162" s="108"/>
      <c r="J162" s="109"/>
      <c r="K162" s="294">
        <v>100</v>
      </c>
      <c r="L162" s="301">
        <f t="shared" si="149"/>
        <v>0</v>
      </c>
      <c r="M162" s="301">
        <f t="shared" si="150"/>
        <v>100</v>
      </c>
      <c r="N162" s="259">
        <f t="shared" si="146"/>
        <v>0</v>
      </c>
      <c r="O162" s="301">
        <f t="shared" si="151"/>
        <v>0</v>
      </c>
      <c r="P162" s="281">
        <f t="shared" si="152"/>
        <v>5400000</v>
      </c>
      <c r="Q162" s="105"/>
      <c r="R162" s="115"/>
      <c r="S162" s="347">
        <f t="shared" si="147"/>
        <v>0</v>
      </c>
      <c r="T162" s="115"/>
      <c r="U162" s="347">
        <v>0</v>
      </c>
      <c r="V162" s="347">
        <v>0</v>
      </c>
      <c r="W162" s="347">
        <v>0</v>
      </c>
      <c r="X162" s="347">
        <v>0</v>
      </c>
      <c r="Y162" s="347">
        <v>0</v>
      </c>
      <c r="Z162" s="347">
        <v>0</v>
      </c>
      <c r="AA162" s="347">
        <v>0</v>
      </c>
      <c r="AB162" s="347">
        <v>0</v>
      </c>
      <c r="AC162" s="347">
        <v>0</v>
      </c>
      <c r="AD162" s="347">
        <v>0</v>
      </c>
      <c r="AE162" s="347">
        <v>0</v>
      </c>
      <c r="AF162" s="347">
        <f t="shared" si="148"/>
        <v>0</v>
      </c>
      <c r="AG162" s="347">
        <v>0</v>
      </c>
    </row>
    <row r="163" spans="1:33" s="116" customFormat="1" x14ac:dyDescent="0.2">
      <c r="A163" s="102"/>
      <c r="B163" s="128"/>
      <c r="C163" s="262"/>
      <c r="D163" s="108"/>
      <c r="E163" s="108"/>
      <c r="F163" s="108"/>
      <c r="G163" s="108"/>
      <c r="H163" s="108"/>
      <c r="I163" s="108"/>
      <c r="J163" s="109"/>
      <c r="K163" s="294"/>
      <c r="L163" s="301"/>
      <c r="M163" s="301"/>
      <c r="N163" s="259"/>
      <c r="O163" s="301"/>
      <c r="P163" s="281"/>
      <c r="Q163" s="105"/>
      <c r="R163" s="115"/>
      <c r="S163" s="347"/>
      <c r="T163" s="115"/>
      <c r="U163" s="347"/>
      <c r="V163" s="347"/>
      <c r="W163" s="347"/>
      <c r="X163" s="347"/>
      <c r="Y163" s="347"/>
      <c r="Z163" s="347"/>
      <c r="AA163" s="347"/>
      <c r="AB163" s="347"/>
      <c r="AC163" s="347"/>
      <c r="AD163" s="347"/>
      <c r="AE163" s="347"/>
      <c r="AF163" s="347"/>
      <c r="AG163" s="347"/>
    </row>
    <row r="164" spans="1:33" s="116" customFormat="1" x14ac:dyDescent="0.2">
      <c r="A164" s="244">
        <v>10</v>
      </c>
      <c r="B164" s="241" t="s">
        <v>136</v>
      </c>
      <c r="C164" s="254">
        <f>C166+C169</f>
        <v>208250000</v>
      </c>
      <c r="D164" s="253"/>
      <c r="E164" s="253"/>
      <c r="F164" s="253"/>
      <c r="G164" s="253"/>
      <c r="H164" s="253"/>
      <c r="I164" s="253"/>
      <c r="J164" s="253"/>
      <c r="K164" s="285">
        <f>SUM(K166+K169)/2</f>
        <v>100</v>
      </c>
      <c r="L164" s="285">
        <f>N164/C164*100</f>
        <v>2.8811524609843939</v>
      </c>
      <c r="M164" s="285">
        <f>100-L164</f>
        <v>97.118847539015604</v>
      </c>
      <c r="N164" s="254">
        <f>N166+N169</f>
        <v>6000000</v>
      </c>
      <c r="O164" s="285">
        <f>N164/C164*100</f>
        <v>2.8811524609843939</v>
      </c>
      <c r="P164" s="254">
        <f>P166+P169</f>
        <v>202250000</v>
      </c>
      <c r="Q164" s="105"/>
      <c r="R164" s="115"/>
      <c r="S164" s="346">
        <f>S166+S169</f>
        <v>6000000</v>
      </c>
      <c r="T164" s="115"/>
      <c r="U164" s="346">
        <f>U166+U169</f>
        <v>0</v>
      </c>
      <c r="V164" s="346">
        <f>V166+V169</f>
        <v>2000000</v>
      </c>
      <c r="W164" s="346">
        <f t="shared" ref="W164:AE164" si="153">W166+W169</f>
        <v>1000000</v>
      </c>
      <c r="X164" s="346">
        <f t="shared" si="153"/>
        <v>1000000</v>
      </c>
      <c r="Y164" s="346">
        <f t="shared" si="153"/>
        <v>2000000</v>
      </c>
      <c r="Z164" s="346">
        <f t="shared" si="153"/>
        <v>0</v>
      </c>
      <c r="AA164" s="346">
        <f t="shared" si="153"/>
        <v>0</v>
      </c>
      <c r="AB164" s="346">
        <f t="shared" si="153"/>
        <v>0</v>
      </c>
      <c r="AC164" s="346">
        <f t="shared" si="153"/>
        <v>0</v>
      </c>
      <c r="AD164" s="346">
        <f t="shared" si="153"/>
        <v>0</v>
      </c>
      <c r="AE164" s="346">
        <f t="shared" si="153"/>
        <v>0</v>
      </c>
      <c r="AF164" s="346">
        <f>AF166+AF169</f>
        <v>6000000</v>
      </c>
      <c r="AG164" s="346">
        <f>AG166+AG169</f>
        <v>0</v>
      </c>
    </row>
    <row r="165" spans="1:33" s="116" customFormat="1" x14ac:dyDescent="0.2">
      <c r="A165" s="102"/>
      <c r="B165" s="103"/>
      <c r="C165" s="240"/>
      <c r="D165" s="239"/>
      <c r="E165" s="239"/>
      <c r="F165" s="239"/>
      <c r="G165" s="239"/>
      <c r="H165" s="239"/>
      <c r="I165" s="239"/>
      <c r="J165" s="239"/>
      <c r="K165" s="287"/>
      <c r="L165" s="287"/>
      <c r="M165" s="287"/>
      <c r="N165" s="240"/>
      <c r="O165" s="287"/>
      <c r="P165" s="240"/>
      <c r="Q165" s="105"/>
      <c r="R165" s="115"/>
      <c r="S165" s="345"/>
      <c r="T165" s="115"/>
      <c r="U165" s="345"/>
      <c r="V165" s="345"/>
      <c r="W165" s="345"/>
      <c r="X165" s="345"/>
      <c r="Y165" s="345"/>
      <c r="Z165" s="345"/>
      <c r="AA165" s="345"/>
      <c r="AB165" s="345"/>
      <c r="AC165" s="345"/>
      <c r="AD165" s="345"/>
      <c r="AE165" s="345"/>
      <c r="AF165" s="345"/>
      <c r="AG165" s="345"/>
    </row>
    <row r="166" spans="1:33" s="116" customFormat="1" x14ac:dyDescent="0.2">
      <c r="A166" s="245"/>
      <c r="B166" s="217" t="s">
        <v>0</v>
      </c>
      <c r="C166" s="254">
        <f>C167</f>
        <v>12000000</v>
      </c>
      <c r="D166" s="180"/>
      <c r="E166" s="180"/>
      <c r="F166" s="180"/>
      <c r="G166" s="180"/>
      <c r="H166" s="180"/>
      <c r="I166" s="180"/>
      <c r="J166" s="180"/>
      <c r="K166" s="288">
        <f>K167</f>
        <v>100</v>
      </c>
      <c r="L166" s="288">
        <f t="shared" ref="L166:M166" si="154">L167</f>
        <v>50</v>
      </c>
      <c r="M166" s="288">
        <f t="shared" si="154"/>
        <v>50</v>
      </c>
      <c r="N166" s="254">
        <f>N167</f>
        <v>6000000</v>
      </c>
      <c r="O166" s="288">
        <f>N166/C166*100</f>
        <v>50</v>
      </c>
      <c r="P166" s="254">
        <f>P167</f>
        <v>6000000</v>
      </c>
      <c r="Q166" s="105"/>
      <c r="R166" s="115"/>
      <c r="S166" s="346">
        <f>S167</f>
        <v>6000000</v>
      </c>
      <c r="T166" s="115"/>
      <c r="U166" s="346">
        <f>U167</f>
        <v>0</v>
      </c>
      <c r="V166" s="346">
        <f>V167</f>
        <v>2000000</v>
      </c>
      <c r="W166" s="346">
        <f t="shared" ref="W166:AE166" si="155">W167</f>
        <v>1000000</v>
      </c>
      <c r="X166" s="346">
        <f t="shared" si="155"/>
        <v>1000000</v>
      </c>
      <c r="Y166" s="346">
        <f t="shared" si="155"/>
        <v>2000000</v>
      </c>
      <c r="Z166" s="346">
        <f t="shared" si="155"/>
        <v>0</v>
      </c>
      <c r="AA166" s="346">
        <f t="shared" si="155"/>
        <v>0</v>
      </c>
      <c r="AB166" s="346">
        <f t="shared" si="155"/>
        <v>0</v>
      </c>
      <c r="AC166" s="346">
        <f t="shared" si="155"/>
        <v>0</v>
      </c>
      <c r="AD166" s="346">
        <f t="shared" si="155"/>
        <v>0</v>
      </c>
      <c r="AE166" s="346">
        <f t="shared" si="155"/>
        <v>0</v>
      </c>
      <c r="AF166" s="346">
        <f>AF167</f>
        <v>6000000</v>
      </c>
      <c r="AG166" s="346">
        <f>AG167</f>
        <v>0</v>
      </c>
    </row>
    <row r="167" spans="1:33" s="116" customFormat="1" x14ac:dyDescent="0.2">
      <c r="A167" s="245"/>
      <c r="B167" s="129" t="s">
        <v>109</v>
      </c>
      <c r="C167" s="262">
        <v>12000000</v>
      </c>
      <c r="D167" s="108"/>
      <c r="E167" s="108"/>
      <c r="F167" s="108"/>
      <c r="G167" s="108"/>
      <c r="H167" s="108"/>
      <c r="I167" s="108"/>
      <c r="J167" s="109"/>
      <c r="K167" s="297">
        <v>100</v>
      </c>
      <c r="L167" s="290">
        <f>N167/C167*100</f>
        <v>50</v>
      </c>
      <c r="M167" s="290">
        <f>K167-L167</f>
        <v>50</v>
      </c>
      <c r="N167" s="259">
        <f t="shared" ref="N167" si="156">S167</f>
        <v>6000000</v>
      </c>
      <c r="O167" s="290">
        <f>N167/C167*100</f>
        <v>50</v>
      </c>
      <c r="P167" s="281">
        <f>C167-N167</f>
        <v>6000000</v>
      </c>
      <c r="Q167" s="105"/>
      <c r="R167" s="115"/>
      <c r="S167" s="347">
        <f>AF167</f>
        <v>6000000</v>
      </c>
      <c r="T167" s="115"/>
      <c r="U167" s="347">
        <v>0</v>
      </c>
      <c r="V167" s="347">
        <v>2000000</v>
      </c>
      <c r="W167" s="347">
        <v>1000000</v>
      </c>
      <c r="X167" s="347">
        <v>1000000</v>
      </c>
      <c r="Y167" s="347">
        <v>2000000</v>
      </c>
      <c r="Z167" s="347">
        <v>0</v>
      </c>
      <c r="AA167" s="347">
        <v>0</v>
      </c>
      <c r="AB167" s="347">
        <v>0</v>
      </c>
      <c r="AC167" s="347">
        <v>0</v>
      </c>
      <c r="AD167" s="347">
        <v>0</v>
      </c>
      <c r="AE167" s="347">
        <v>0</v>
      </c>
      <c r="AF167" s="347">
        <f t="shared" ref="AF167" si="157">SUM(U167:AE167)</f>
        <v>6000000</v>
      </c>
      <c r="AG167" s="347">
        <v>0</v>
      </c>
    </row>
    <row r="168" spans="1:33" s="116" customFormat="1" x14ac:dyDescent="0.2">
      <c r="A168" s="102"/>
      <c r="B168" s="103"/>
      <c r="C168" s="240"/>
      <c r="D168" s="239"/>
      <c r="E168" s="239"/>
      <c r="F168" s="239"/>
      <c r="G168" s="239"/>
      <c r="H168" s="239"/>
      <c r="I168" s="239"/>
      <c r="J168" s="239"/>
      <c r="K168" s="287"/>
      <c r="L168" s="286"/>
      <c r="M168" s="287"/>
      <c r="N168" s="240"/>
      <c r="O168" s="287"/>
      <c r="P168" s="240"/>
      <c r="Q168" s="105"/>
      <c r="R168" s="115"/>
      <c r="S168" s="345"/>
      <c r="T168" s="115"/>
      <c r="U168" s="345"/>
      <c r="V168" s="345"/>
      <c r="W168" s="345"/>
      <c r="X168" s="345"/>
      <c r="Y168" s="345"/>
      <c r="Z168" s="345"/>
      <c r="AA168" s="345"/>
      <c r="AB168" s="345"/>
      <c r="AC168" s="345"/>
      <c r="AD168" s="345"/>
      <c r="AE168" s="345"/>
      <c r="AF168" s="345"/>
      <c r="AG168" s="345"/>
    </row>
    <row r="169" spans="1:33" s="116" customFormat="1" x14ac:dyDescent="0.2">
      <c r="A169" s="102"/>
      <c r="B169" s="107" t="s">
        <v>8</v>
      </c>
      <c r="C169" s="254">
        <f>SUM(C170:C174)</f>
        <v>196250000</v>
      </c>
      <c r="D169" s="180"/>
      <c r="E169" s="180"/>
      <c r="F169" s="180"/>
      <c r="G169" s="180"/>
      <c r="H169" s="180"/>
      <c r="I169" s="180"/>
      <c r="J169" s="181"/>
      <c r="K169" s="295">
        <f>SUM(K170:K174)/5</f>
        <v>100</v>
      </c>
      <c r="L169" s="295">
        <f t="shared" ref="L169:O169" si="158">SUM(L170:L174)/5</f>
        <v>0</v>
      </c>
      <c r="M169" s="295">
        <f t="shared" si="158"/>
        <v>100</v>
      </c>
      <c r="N169" s="254">
        <f>SUM(N170:N174)</f>
        <v>0</v>
      </c>
      <c r="O169" s="295">
        <f t="shared" si="158"/>
        <v>0</v>
      </c>
      <c r="P169" s="254">
        <f>SUM(P170:P174)</f>
        <v>196250000</v>
      </c>
      <c r="Q169" s="105"/>
      <c r="R169" s="115"/>
      <c r="S169" s="346">
        <f>SUM(S170:S174)</f>
        <v>0</v>
      </c>
      <c r="T169" s="115"/>
      <c r="U169" s="346">
        <f>SUM(U170:U174)</f>
        <v>0</v>
      </c>
      <c r="V169" s="346">
        <f>SUM(V170:V174)</f>
        <v>0</v>
      </c>
      <c r="W169" s="346">
        <f t="shared" ref="W169:AE169" si="159">SUM(W170:W174)</f>
        <v>0</v>
      </c>
      <c r="X169" s="346">
        <f t="shared" si="159"/>
        <v>0</v>
      </c>
      <c r="Y169" s="346">
        <f t="shared" si="159"/>
        <v>0</v>
      </c>
      <c r="Z169" s="346">
        <f t="shared" si="159"/>
        <v>0</v>
      </c>
      <c r="AA169" s="346">
        <f t="shared" si="159"/>
        <v>0</v>
      </c>
      <c r="AB169" s="346">
        <f t="shared" si="159"/>
        <v>0</v>
      </c>
      <c r="AC169" s="346">
        <f t="shared" si="159"/>
        <v>0</v>
      </c>
      <c r="AD169" s="346">
        <f t="shared" si="159"/>
        <v>0</v>
      </c>
      <c r="AE169" s="346">
        <f t="shared" si="159"/>
        <v>0</v>
      </c>
      <c r="AF169" s="346">
        <f>SUM(AF170:AF174)</f>
        <v>0</v>
      </c>
      <c r="AG169" s="346">
        <f>SUM(AG170:AG174)</f>
        <v>0</v>
      </c>
    </row>
    <row r="170" spans="1:33" s="116" customFormat="1" x14ac:dyDescent="0.2">
      <c r="A170" s="102"/>
      <c r="B170" s="128" t="s">
        <v>164</v>
      </c>
      <c r="C170" s="262">
        <v>36750000</v>
      </c>
      <c r="D170" s="108"/>
      <c r="E170" s="108"/>
      <c r="F170" s="108"/>
      <c r="G170" s="108"/>
      <c r="H170" s="108"/>
      <c r="I170" s="108"/>
      <c r="J170" s="109"/>
      <c r="K170" s="294">
        <v>100</v>
      </c>
      <c r="L170" s="301">
        <f>N170/C170*100</f>
        <v>0</v>
      </c>
      <c r="M170" s="301">
        <f>K170-L170</f>
        <v>100</v>
      </c>
      <c r="N170" s="259">
        <f t="shared" ref="N170:N174" si="160">S170</f>
        <v>0</v>
      </c>
      <c r="O170" s="301">
        <f>N170/C170*100</f>
        <v>0</v>
      </c>
      <c r="P170" s="281">
        <f>C170-N170</f>
        <v>36750000</v>
      </c>
      <c r="Q170" s="105"/>
      <c r="R170" s="115"/>
      <c r="S170" s="347">
        <f t="shared" ref="S170:S174" si="161">AF170</f>
        <v>0</v>
      </c>
      <c r="T170" s="115"/>
      <c r="U170" s="347">
        <v>0</v>
      </c>
      <c r="V170" s="347">
        <v>0</v>
      </c>
      <c r="W170" s="347">
        <v>0</v>
      </c>
      <c r="X170" s="347">
        <v>0</v>
      </c>
      <c r="Y170" s="347">
        <v>0</v>
      </c>
      <c r="Z170" s="347">
        <v>0</v>
      </c>
      <c r="AA170" s="347">
        <v>0</v>
      </c>
      <c r="AB170" s="347">
        <v>0</v>
      </c>
      <c r="AC170" s="347">
        <v>0</v>
      </c>
      <c r="AD170" s="347">
        <v>0</v>
      </c>
      <c r="AE170" s="347">
        <v>0</v>
      </c>
      <c r="AF170" s="347">
        <f t="shared" ref="AF170:AF174" si="162">SUM(U170:AE170)</f>
        <v>0</v>
      </c>
      <c r="AG170" s="347">
        <v>0</v>
      </c>
    </row>
    <row r="171" spans="1:33" s="116" customFormat="1" x14ac:dyDescent="0.2">
      <c r="A171" s="102"/>
      <c r="B171" s="128" t="s">
        <v>165</v>
      </c>
      <c r="C171" s="262">
        <v>90000000</v>
      </c>
      <c r="D171" s="108"/>
      <c r="E171" s="108"/>
      <c r="F171" s="108"/>
      <c r="G171" s="108"/>
      <c r="H171" s="108"/>
      <c r="I171" s="108"/>
      <c r="J171" s="109"/>
      <c r="K171" s="294">
        <v>100</v>
      </c>
      <c r="L171" s="301">
        <f t="shared" ref="L171:L174" si="163">N171/C171*100</f>
        <v>0</v>
      </c>
      <c r="M171" s="301">
        <f t="shared" ref="M171:M174" si="164">K171-L171</f>
        <v>100</v>
      </c>
      <c r="N171" s="259">
        <f t="shared" si="160"/>
        <v>0</v>
      </c>
      <c r="O171" s="301">
        <f t="shared" ref="O171:O174" si="165">N171/C171*100</f>
        <v>0</v>
      </c>
      <c r="P171" s="281">
        <f t="shared" ref="P171:P174" si="166">C171-N171</f>
        <v>90000000</v>
      </c>
      <c r="Q171" s="105"/>
      <c r="R171" s="115"/>
      <c r="S171" s="347">
        <f t="shared" si="161"/>
        <v>0</v>
      </c>
      <c r="T171" s="115"/>
      <c r="U171" s="347">
        <v>0</v>
      </c>
      <c r="V171" s="347">
        <v>0</v>
      </c>
      <c r="W171" s="347">
        <v>0</v>
      </c>
      <c r="X171" s="347">
        <v>0</v>
      </c>
      <c r="Y171" s="347">
        <v>0</v>
      </c>
      <c r="Z171" s="347">
        <v>0</v>
      </c>
      <c r="AA171" s="347">
        <v>0</v>
      </c>
      <c r="AB171" s="347">
        <v>0</v>
      </c>
      <c r="AC171" s="347">
        <v>0</v>
      </c>
      <c r="AD171" s="347">
        <v>0</v>
      </c>
      <c r="AE171" s="347">
        <v>0</v>
      </c>
      <c r="AF171" s="347">
        <f t="shared" si="162"/>
        <v>0</v>
      </c>
      <c r="AG171" s="347">
        <v>0</v>
      </c>
    </row>
    <row r="172" spans="1:33" s="116" customFormat="1" x14ac:dyDescent="0.2">
      <c r="A172" s="102"/>
      <c r="B172" s="128" t="s">
        <v>118</v>
      </c>
      <c r="C172" s="262">
        <v>12500000</v>
      </c>
      <c r="D172" s="108"/>
      <c r="E172" s="108"/>
      <c r="F172" s="108"/>
      <c r="G172" s="108"/>
      <c r="H172" s="108"/>
      <c r="I172" s="108"/>
      <c r="J172" s="109"/>
      <c r="K172" s="294">
        <v>100</v>
      </c>
      <c r="L172" s="301">
        <f t="shared" si="163"/>
        <v>0</v>
      </c>
      <c r="M172" s="301">
        <f t="shared" si="164"/>
        <v>100</v>
      </c>
      <c r="N172" s="259">
        <f t="shared" si="160"/>
        <v>0</v>
      </c>
      <c r="O172" s="301">
        <f t="shared" si="165"/>
        <v>0</v>
      </c>
      <c r="P172" s="281">
        <f t="shared" si="166"/>
        <v>12500000</v>
      </c>
      <c r="Q172" s="105"/>
      <c r="R172" s="115"/>
      <c r="S172" s="347">
        <f t="shared" si="161"/>
        <v>0</v>
      </c>
      <c r="T172" s="115"/>
      <c r="U172" s="347">
        <v>0</v>
      </c>
      <c r="V172" s="347">
        <v>0</v>
      </c>
      <c r="W172" s="347">
        <v>0</v>
      </c>
      <c r="X172" s="347">
        <v>0</v>
      </c>
      <c r="Y172" s="347">
        <v>0</v>
      </c>
      <c r="Z172" s="347">
        <v>0</v>
      </c>
      <c r="AA172" s="347">
        <v>0</v>
      </c>
      <c r="AB172" s="347">
        <v>0</v>
      </c>
      <c r="AC172" s="347">
        <v>0</v>
      </c>
      <c r="AD172" s="347">
        <v>0</v>
      </c>
      <c r="AE172" s="347">
        <v>0</v>
      </c>
      <c r="AF172" s="347">
        <f t="shared" si="162"/>
        <v>0</v>
      </c>
      <c r="AG172" s="347">
        <v>0</v>
      </c>
    </row>
    <row r="173" spans="1:33" s="116" customFormat="1" x14ac:dyDescent="0.2">
      <c r="A173" s="102"/>
      <c r="B173" s="128" t="s">
        <v>169</v>
      </c>
      <c r="C173" s="262">
        <v>19200000</v>
      </c>
      <c r="D173" s="108"/>
      <c r="E173" s="108"/>
      <c r="F173" s="108"/>
      <c r="G173" s="108"/>
      <c r="H173" s="108"/>
      <c r="I173" s="108"/>
      <c r="J173" s="109"/>
      <c r="K173" s="294">
        <v>100</v>
      </c>
      <c r="L173" s="301">
        <f t="shared" si="163"/>
        <v>0</v>
      </c>
      <c r="M173" s="301">
        <f t="shared" si="164"/>
        <v>100</v>
      </c>
      <c r="N173" s="259">
        <f t="shared" si="160"/>
        <v>0</v>
      </c>
      <c r="O173" s="301">
        <f t="shared" si="165"/>
        <v>0</v>
      </c>
      <c r="P173" s="281">
        <f t="shared" si="166"/>
        <v>19200000</v>
      </c>
      <c r="Q173" s="105"/>
      <c r="R173" s="115"/>
      <c r="S173" s="347">
        <f t="shared" si="161"/>
        <v>0</v>
      </c>
      <c r="T173" s="115"/>
      <c r="U173" s="347">
        <v>0</v>
      </c>
      <c r="V173" s="347">
        <v>0</v>
      </c>
      <c r="W173" s="347">
        <v>0</v>
      </c>
      <c r="X173" s="347">
        <v>0</v>
      </c>
      <c r="Y173" s="347">
        <v>0</v>
      </c>
      <c r="Z173" s="347">
        <v>0</v>
      </c>
      <c r="AA173" s="347">
        <v>0</v>
      </c>
      <c r="AB173" s="347">
        <v>0</v>
      </c>
      <c r="AC173" s="347">
        <v>0</v>
      </c>
      <c r="AD173" s="347">
        <v>0</v>
      </c>
      <c r="AE173" s="347">
        <v>0</v>
      </c>
      <c r="AF173" s="347">
        <f t="shared" si="162"/>
        <v>0</v>
      </c>
      <c r="AG173" s="347">
        <v>0</v>
      </c>
    </row>
    <row r="174" spans="1:33" s="116" customFormat="1" x14ac:dyDescent="0.2">
      <c r="A174" s="102"/>
      <c r="B174" s="128" t="s">
        <v>93</v>
      </c>
      <c r="C174" s="262">
        <v>37800000</v>
      </c>
      <c r="D174" s="108"/>
      <c r="E174" s="108"/>
      <c r="F174" s="108"/>
      <c r="G174" s="108"/>
      <c r="H174" s="108"/>
      <c r="I174" s="108"/>
      <c r="J174" s="109"/>
      <c r="K174" s="294">
        <v>100</v>
      </c>
      <c r="L174" s="301">
        <f t="shared" si="163"/>
        <v>0</v>
      </c>
      <c r="M174" s="301">
        <f t="shared" si="164"/>
        <v>100</v>
      </c>
      <c r="N174" s="259">
        <f t="shared" si="160"/>
        <v>0</v>
      </c>
      <c r="O174" s="301">
        <f t="shared" si="165"/>
        <v>0</v>
      </c>
      <c r="P174" s="281">
        <f t="shared" si="166"/>
        <v>37800000</v>
      </c>
      <c r="Q174" s="105"/>
      <c r="R174" s="115"/>
      <c r="S174" s="347">
        <f t="shared" si="161"/>
        <v>0</v>
      </c>
      <c r="T174" s="115"/>
      <c r="U174" s="347">
        <v>0</v>
      </c>
      <c r="V174" s="347">
        <v>0</v>
      </c>
      <c r="W174" s="347">
        <v>0</v>
      </c>
      <c r="X174" s="347">
        <v>0</v>
      </c>
      <c r="Y174" s="347">
        <v>0</v>
      </c>
      <c r="Z174" s="347">
        <v>0</v>
      </c>
      <c r="AA174" s="347">
        <v>0</v>
      </c>
      <c r="AB174" s="347">
        <v>0</v>
      </c>
      <c r="AC174" s="347">
        <v>0</v>
      </c>
      <c r="AD174" s="347">
        <v>0</v>
      </c>
      <c r="AE174" s="347">
        <v>0</v>
      </c>
      <c r="AF174" s="347">
        <f t="shared" si="162"/>
        <v>0</v>
      </c>
      <c r="AG174" s="347">
        <v>0</v>
      </c>
    </row>
    <row r="175" spans="1:33" s="116" customFormat="1" x14ac:dyDescent="0.2">
      <c r="A175" s="102"/>
      <c r="B175" s="128"/>
      <c r="C175" s="262"/>
      <c r="D175" s="108"/>
      <c r="E175" s="108"/>
      <c r="F175" s="108"/>
      <c r="G175" s="108"/>
      <c r="H175" s="108"/>
      <c r="I175" s="108"/>
      <c r="J175" s="109"/>
      <c r="K175" s="294"/>
      <c r="L175" s="301"/>
      <c r="M175" s="301"/>
      <c r="N175" s="259"/>
      <c r="O175" s="301"/>
      <c r="P175" s="281"/>
      <c r="Q175" s="105"/>
      <c r="R175" s="115"/>
      <c r="S175" s="347"/>
      <c r="T175" s="115"/>
      <c r="U175" s="347"/>
      <c r="V175" s="347"/>
      <c r="W175" s="347"/>
      <c r="X175" s="347"/>
      <c r="Y175" s="347"/>
      <c r="Z175" s="347"/>
      <c r="AA175" s="347"/>
      <c r="AB175" s="347"/>
      <c r="AC175" s="347"/>
      <c r="AD175" s="347"/>
      <c r="AE175" s="347"/>
      <c r="AF175" s="347"/>
      <c r="AG175" s="347"/>
    </row>
    <row r="176" spans="1:33" s="116" customFormat="1" ht="22.5" x14ac:dyDescent="0.2">
      <c r="A176" s="244">
        <v>19</v>
      </c>
      <c r="B176" s="241" t="s">
        <v>134</v>
      </c>
      <c r="C176" s="254">
        <f>C178+C181</f>
        <v>20239750</v>
      </c>
      <c r="D176" s="253"/>
      <c r="E176" s="253"/>
      <c r="F176" s="253"/>
      <c r="G176" s="253"/>
      <c r="H176" s="253"/>
      <c r="I176" s="253"/>
      <c r="J176" s="253"/>
      <c r="K176" s="285">
        <f>SUM(K178+K181)/2</f>
        <v>100</v>
      </c>
      <c r="L176" s="285">
        <f t="shared" ref="L176:O176" si="167">SUM(L178+L181)/2</f>
        <v>0</v>
      </c>
      <c r="M176" s="285">
        <f t="shared" si="167"/>
        <v>100</v>
      </c>
      <c r="N176" s="254">
        <f>N178+N181</f>
        <v>0</v>
      </c>
      <c r="O176" s="285">
        <f t="shared" si="167"/>
        <v>0</v>
      </c>
      <c r="P176" s="254">
        <f>P178+P181</f>
        <v>20239750</v>
      </c>
      <c r="Q176" s="105"/>
      <c r="R176" s="115"/>
      <c r="S176" s="346">
        <f>S178+S181</f>
        <v>0</v>
      </c>
      <c r="T176" s="115"/>
      <c r="U176" s="346">
        <f>U178+U181</f>
        <v>0</v>
      </c>
      <c r="V176" s="346">
        <f>V178+V181</f>
        <v>0</v>
      </c>
      <c r="W176" s="346">
        <f t="shared" ref="W176:AE176" si="168">W178+W181</f>
        <v>0</v>
      </c>
      <c r="X176" s="346">
        <f t="shared" si="168"/>
        <v>0</v>
      </c>
      <c r="Y176" s="346">
        <f t="shared" si="168"/>
        <v>0</v>
      </c>
      <c r="Z176" s="346">
        <f t="shared" si="168"/>
        <v>0</v>
      </c>
      <c r="AA176" s="346">
        <f t="shared" si="168"/>
        <v>0</v>
      </c>
      <c r="AB176" s="346">
        <f t="shared" si="168"/>
        <v>0</v>
      </c>
      <c r="AC176" s="346">
        <f t="shared" si="168"/>
        <v>0</v>
      </c>
      <c r="AD176" s="346">
        <f t="shared" si="168"/>
        <v>0</v>
      </c>
      <c r="AE176" s="346">
        <f t="shared" si="168"/>
        <v>0</v>
      </c>
      <c r="AF176" s="346">
        <f>AF178+AF181</f>
        <v>0</v>
      </c>
      <c r="AG176" s="346">
        <f>AG178+AG181</f>
        <v>0</v>
      </c>
    </row>
    <row r="177" spans="1:33" s="116" customFormat="1" x14ac:dyDescent="0.2">
      <c r="A177" s="102"/>
      <c r="B177" s="103"/>
      <c r="C177" s="240"/>
      <c r="D177" s="239"/>
      <c r="E177" s="239"/>
      <c r="F177" s="239"/>
      <c r="G177" s="239"/>
      <c r="H177" s="239"/>
      <c r="I177" s="239"/>
      <c r="J177" s="239"/>
      <c r="K177" s="287"/>
      <c r="L177" s="287"/>
      <c r="M177" s="287"/>
      <c r="N177" s="240"/>
      <c r="O177" s="287"/>
      <c r="P177" s="240"/>
      <c r="Q177" s="105"/>
      <c r="R177" s="115"/>
      <c r="S177" s="345"/>
      <c r="T177" s="115"/>
      <c r="U177" s="345"/>
      <c r="V177" s="345"/>
      <c r="W177" s="345"/>
      <c r="X177" s="345"/>
      <c r="Y177" s="345"/>
      <c r="Z177" s="345"/>
      <c r="AA177" s="345"/>
      <c r="AB177" s="345"/>
      <c r="AC177" s="345"/>
      <c r="AD177" s="345"/>
      <c r="AE177" s="345"/>
      <c r="AF177" s="345"/>
      <c r="AG177" s="345"/>
    </row>
    <row r="178" spans="1:33" s="116" customFormat="1" x14ac:dyDescent="0.2">
      <c r="A178" s="245"/>
      <c r="B178" s="217" t="s">
        <v>0</v>
      </c>
      <c r="C178" s="254">
        <f>C179</f>
        <v>3000000</v>
      </c>
      <c r="D178" s="180"/>
      <c r="E178" s="180"/>
      <c r="F178" s="180"/>
      <c r="G178" s="180"/>
      <c r="H178" s="180"/>
      <c r="I178" s="180"/>
      <c r="J178" s="180"/>
      <c r="K178" s="288">
        <f>K179</f>
        <v>100</v>
      </c>
      <c r="L178" s="288">
        <f t="shared" ref="L178:O178" si="169">L179</f>
        <v>0</v>
      </c>
      <c r="M178" s="288">
        <f t="shared" si="169"/>
        <v>100</v>
      </c>
      <c r="N178" s="254">
        <f>N179</f>
        <v>0</v>
      </c>
      <c r="O178" s="288">
        <f t="shared" si="169"/>
        <v>0</v>
      </c>
      <c r="P178" s="254">
        <f>P179</f>
        <v>3000000</v>
      </c>
      <c r="Q178" s="105"/>
      <c r="R178" s="115"/>
      <c r="S178" s="346">
        <f>S179</f>
        <v>0</v>
      </c>
      <c r="T178" s="115"/>
      <c r="U178" s="346">
        <f>U179</f>
        <v>0</v>
      </c>
      <c r="V178" s="346">
        <f>V179</f>
        <v>0</v>
      </c>
      <c r="W178" s="346">
        <f t="shared" ref="W178:AE178" si="170">W179</f>
        <v>0</v>
      </c>
      <c r="X178" s="346">
        <f t="shared" si="170"/>
        <v>0</v>
      </c>
      <c r="Y178" s="346">
        <f t="shared" si="170"/>
        <v>0</v>
      </c>
      <c r="Z178" s="346">
        <f t="shared" si="170"/>
        <v>0</v>
      </c>
      <c r="AA178" s="346">
        <f t="shared" si="170"/>
        <v>0</v>
      </c>
      <c r="AB178" s="346">
        <f t="shared" si="170"/>
        <v>0</v>
      </c>
      <c r="AC178" s="346">
        <f t="shared" si="170"/>
        <v>0</v>
      </c>
      <c r="AD178" s="346">
        <f t="shared" si="170"/>
        <v>0</v>
      </c>
      <c r="AE178" s="346">
        <f t="shared" si="170"/>
        <v>0</v>
      </c>
      <c r="AF178" s="346">
        <f>AF179</f>
        <v>0</v>
      </c>
      <c r="AG178" s="346">
        <f>AG179</f>
        <v>0</v>
      </c>
    </row>
    <row r="179" spans="1:33" s="116" customFormat="1" x14ac:dyDescent="0.2">
      <c r="A179" s="245"/>
      <c r="B179" s="129" t="s">
        <v>109</v>
      </c>
      <c r="C179" s="262">
        <v>3000000</v>
      </c>
      <c r="D179" s="108"/>
      <c r="E179" s="108"/>
      <c r="F179" s="108"/>
      <c r="G179" s="108"/>
      <c r="H179" s="108"/>
      <c r="I179" s="108"/>
      <c r="J179" s="109"/>
      <c r="K179" s="297">
        <v>100</v>
      </c>
      <c r="L179" s="290">
        <f>N179/C179*100</f>
        <v>0</v>
      </c>
      <c r="M179" s="290">
        <f>K179-L179</f>
        <v>100</v>
      </c>
      <c r="N179" s="259">
        <f t="shared" ref="N179" si="171">S179</f>
        <v>0</v>
      </c>
      <c r="O179" s="290">
        <f>N179/C179*100</f>
        <v>0</v>
      </c>
      <c r="P179" s="281">
        <f>C179-N179</f>
        <v>3000000</v>
      </c>
      <c r="Q179" s="105"/>
      <c r="R179" s="115"/>
      <c r="S179" s="347">
        <f>AF179</f>
        <v>0</v>
      </c>
      <c r="T179" s="115"/>
      <c r="U179" s="347">
        <v>0</v>
      </c>
      <c r="V179" s="347">
        <v>0</v>
      </c>
      <c r="W179" s="347">
        <v>0</v>
      </c>
      <c r="X179" s="347">
        <v>0</v>
      </c>
      <c r="Y179" s="347">
        <v>0</v>
      </c>
      <c r="Z179" s="347">
        <v>0</v>
      </c>
      <c r="AA179" s="347">
        <v>0</v>
      </c>
      <c r="AB179" s="347">
        <v>0</v>
      </c>
      <c r="AC179" s="347">
        <v>0</v>
      </c>
      <c r="AD179" s="347">
        <v>0</v>
      </c>
      <c r="AE179" s="347">
        <v>0</v>
      </c>
      <c r="AF179" s="347">
        <f t="shared" ref="AF179" si="172">SUM(U179:AE179)</f>
        <v>0</v>
      </c>
      <c r="AG179" s="347">
        <v>0</v>
      </c>
    </row>
    <row r="180" spans="1:33" s="116" customFormat="1" x14ac:dyDescent="0.2">
      <c r="A180" s="102"/>
      <c r="B180" s="103"/>
      <c r="C180" s="240"/>
      <c r="D180" s="239"/>
      <c r="E180" s="239"/>
      <c r="F180" s="239"/>
      <c r="G180" s="239"/>
      <c r="H180" s="239"/>
      <c r="I180" s="239"/>
      <c r="J180" s="239"/>
      <c r="K180" s="287"/>
      <c r="L180" s="286"/>
      <c r="M180" s="287"/>
      <c r="N180" s="240"/>
      <c r="O180" s="287"/>
      <c r="P180" s="240"/>
      <c r="Q180" s="105"/>
      <c r="R180" s="115"/>
      <c r="S180" s="345"/>
      <c r="T180" s="115"/>
      <c r="U180" s="345"/>
      <c r="V180" s="345"/>
      <c r="W180" s="345"/>
      <c r="X180" s="345"/>
      <c r="Y180" s="345"/>
      <c r="Z180" s="345"/>
      <c r="AA180" s="345"/>
      <c r="AB180" s="345"/>
      <c r="AC180" s="345"/>
      <c r="AD180" s="345"/>
      <c r="AE180" s="345"/>
      <c r="AF180" s="345"/>
      <c r="AG180" s="345"/>
    </row>
    <row r="181" spans="1:33" s="116" customFormat="1" x14ac:dyDescent="0.2">
      <c r="A181" s="102"/>
      <c r="B181" s="107" t="s">
        <v>8</v>
      </c>
      <c r="C181" s="254">
        <f>SUM(C182:C192)</f>
        <v>17239750</v>
      </c>
      <c r="D181" s="180"/>
      <c r="E181" s="180"/>
      <c r="F181" s="180"/>
      <c r="G181" s="180"/>
      <c r="H181" s="180"/>
      <c r="I181" s="180"/>
      <c r="J181" s="181"/>
      <c r="K181" s="295">
        <f>SUM(K182:K192)/11</f>
        <v>100</v>
      </c>
      <c r="L181" s="295">
        <f t="shared" ref="L181:O181" si="173">SUM(L182:L192)/11</f>
        <v>0</v>
      </c>
      <c r="M181" s="295">
        <f t="shared" si="173"/>
        <v>100</v>
      </c>
      <c r="N181" s="254">
        <f>SUM(N182:N192)</f>
        <v>0</v>
      </c>
      <c r="O181" s="295">
        <f t="shared" si="173"/>
        <v>0</v>
      </c>
      <c r="P181" s="254">
        <f>SUM(P182:P192)</f>
        <v>17239750</v>
      </c>
      <c r="Q181" s="105"/>
      <c r="R181" s="115"/>
      <c r="S181" s="346">
        <f>SUM(S182:S192)</f>
        <v>0</v>
      </c>
      <c r="T181" s="115"/>
      <c r="U181" s="346">
        <f>SUM(U182:U192)</f>
        <v>0</v>
      </c>
      <c r="V181" s="346">
        <f>SUM(V182:V192)</f>
        <v>0</v>
      </c>
      <c r="W181" s="346">
        <f t="shared" ref="W181:AE181" si="174">SUM(W182:W192)</f>
        <v>0</v>
      </c>
      <c r="X181" s="346">
        <f t="shared" si="174"/>
        <v>0</v>
      </c>
      <c r="Y181" s="346">
        <f t="shared" si="174"/>
        <v>0</v>
      </c>
      <c r="Z181" s="346">
        <f t="shared" si="174"/>
        <v>0</v>
      </c>
      <c r="AA181" s="346">
        <f t="shared" si="174"/>
        <v>0</v>
      </c>
      <c r="AB181" s="346">
        <f t="shared" si="174"/>
        <v>0</v>
      </c>
      <c r="AC181" s="346">
        <f t="shared" si="174"/>
        <v>0</v>
      </c>
      <c r="AD181" s="346">
        <f t="shared" si="174"/>
        <v>0</v>
      </c>
      <c r="AE181" s="346">
        <f t="shared" si="174"/>
        <v>0</v>
      </c>
      <c r="AF181" s="346">
        <f>SUM(AF182:AF192)</f>
        <v>0</v>
      </c>
      <c r="AG181" s="346">
        <f>SUM(AG182:AG192)</f>
        <v>0</v>
      </c>
    </row>
    <row r="182" spans="1:33" s="116" customFormat="1" x14ac:dyDescent="0.2">
      <c r="A182" s="102"/>
      <c r="B182" s="128" t="s">
        <v>111</v>
      </c>
      <c r="C182" s="262">
        <v>719210</v>
      </c>
      <c r="D182" s="108"/>
      <c r="E182" s="108"/>
      <c r="F182" s="108"/>
      <c r="G182" s="108"/>
      <c r="H182" s="108"/>
      <c r="I182" s="108"/>
      <c r="J182" s="109"/>
      <c r="K182" s="294">
        <v>100</v>
      </c>
      <c r="L182" s="301">
        <f>N182/C182*100</f>
        <v>0</v>
      </c>
      <c r="M182" s="301">
        <f>K182-L182</f>
        <v>100</v>
      </c>
      <c r="N182" s="259">
        <f t="shared" ref="N182:N192" si="175">S182</f>
        <v>0</v>
      </c>
      <c r="O182" s="301">
        <f>N182/C182*100</f>
        <v>0</v>
      </c>
      <c r="P182" s="281">
        <f>C182-N182</f>
        <v>719210</v>
      </c>
      <c r="Q182" s="105"/>
      <c r="R182" s="115"/>
      <c r="S182" s="347">
        <f t="shared" ref="S182:S192" si="176">AF182</f>
        <v>0</v>
      </c>
      <c r="T182" s="115"/>
      <c r="U182" s="347">
        <v>0</v>
      </c>
      <c r="V182" s="347">
        <v>0</v>
      </c>
      <c r="W182" s="347">
        <v>0</v>
      </c>
      <c r="X182" s="347">
        <v>0</v>
      </c>
      <c r="Y182" s="347">
        <v>0</v>
      </c>
      <c r="Z182" s="347">
        <v>0</v>
      </c>
      <c r="AA182" s="347">
        <v>0</v>
      </c>
      <c r="AB182" s="347">
        <v>0</v>
      </c>
      <c r="AC182" s="347">
        <v>0</v>
      </c>
      <c r="AD182" s="347">
        <v>0</v>
      </c>
      <c r="AE182" s="347">
        <v>0</v>
      </c>
      <c r="AF182" s="347">
        <f t="shared" ref="AF182:AF192" si="177">SUM(U182:AE182)</f>
        <v>0</v>
      </c>
      <c r="AG182" s="347">
        <v>0</v>
      </c>
    </row>
    <row r="183" spans="1:33" s="116" customFormat="1" x14ac:dyDescent="0.2">
      <c r="A183" s="102"/>
      <c r="B183" s="128" t="s">
        <v>119</v>
      </c>
      <c r="C183" s="262">
        <v>250000</v>
      </c>
      <c r="D183" s="108"/>
      <c r="E183" s="108"/>
      <c r="F183" s="108"/>
      <c r="G183" s="108"/>
      <c r="H183" s="108"/>
      <c r="I183" s="108"/>
      <c r="J183" s="109"/>
      <c r="K183" s="294">
        <v>100</v>
      </c>
      <c r="L183" s="301">
        <f t="shared" ref="L183:L192" si="178">N183/C183*100</f>
        <v>0</v>
      </c>
      <c r="M183" s="301">
        <f t="shared" ref="M183:M192" si="179">K183-L183</f>
        <v>100</v>
      </c>
      <c r="N183" s="259">
        <f t="shared" si="175"/>
        <v>0</v>
      </c>
      <c r="O183" s="301">
        <f t="shared" ref="O183:O192" si="180">N183/C183*100</f>
        <v>0</v>
      </c>
      <c r="P183" s="281">
        <f t="shared" ref="P183:P192" si="181">C183-N183</f>
        <v>250000</v>
      </c>
      <c r="Q183" s="105"/>
      <c r="R183" s="115"/>
      <c r="S183" s="347">
        <f t="shared" si="176"/>
        <v>0</v>
      </c>
      <c r="T183" s="115"/>
      <c r="U183" s="347">
        <v>0</v>
      </c>
      <c r="V183" s="347">
        <v>0</v>
      </c>
      <c r="W183" s="347">
        <v>0</v>
      </c>
      <c r="X183" s="347">
        <v>0</v>
      </c>
      <c r="Y183" s="347">
        <v>0</v>
      </c>
      <c r="Z183" s="347">
        <v>0</v>
      </c>
      <c r="AA183" s="347">
        <v>0</v>
      </c>
      <c r="AB183" s="347">
        <v>0</v>
      </c>
      <c r="AC183" s="347">
        <v>0</v>
      </c>
      <c r="AD183" s="347">
        <v>0</v>
      </c>
      <c r="AE183" s="347">
        <v>0</v>
      </c>
      <c r="AF183" s="347">
        <f t="shared" si="177"/>
        <v>0</v>
      </c>
      <c r="AG183" s="347">
        <v>0</v>
      </c>
    </row>
    <row r="184" spans="1:33" s="116" customFormat="1" x14ac:dyDescent="0.2">
      <c r="A184" s="102"/>
      <c r="B184" s="128" t="s">
        <v>120</v>
      </c>
      <c r="C184" s="262">
        <v>1680790</v>
      </c>
      <c r="D184" s="108"/>
      <c r="E184" s="108"/>
      <c r="F184" s="108"/>
      <c r="G184" s="108"/>
      <c r="H184" s="108"/>
      <c r="I184" s="108"/>
      <c r="J184" s="109"/>
      <c r="K184" s="294">
        <v>100</v>
      </c>
      <c r="L184" s="301">
        <f t="shared" si="178"/>
        <v>0</v>
      </c>
      <c r="M184" s="301">
        <f t="shared" si="179"/>
        <v>100</v>
      </c>
      <c r="N184" s="259">
        <f t="shared" si="175"/>
        <v>0</v>
      </c>
      <c r="O184" s="301">
        <f t="shared" si="180"/>
        <v>0</v>
      </c>
      <c r="P184" s="281">
        <f t="shared" si="181"/>
        <v>1680790</v>
      </c>
      <c r="Q184" s="105"/>
      <c r="R184" s="115"/>
      <c r="S184" s="347">
        <f t="shared" si="176"/>
        <v>0</v>
      </c>
      <c r="T184" s="115"/>
      <c r="U184" s="347">
        <v>0</v>
      </c>
      <c r="V184" s="347">
        <v>0</v>
      </c>
      <c r="W184" s="347">
        <v>0</v>
      </c>
      <c r="X184" s="347">
        <v>0</v>
      </c>
      <c r="Y184" s="347">
        <v>0</v>
      </c>
      <c r="Z184" s="347">
        <v>0</v>
      </c>
      <c r="AA184" s="347">
        <v>0</v>
      </c>
      <c r="AB184" s="347">
        <v>0</v>
      </c>
      <c r="AC184" s="347">
        <v>0</v>
      </c>
      <c r="AD184" s="347">
        <v>0</v>
      </c>
      <c r="AE184" s="347">
        <v>0</v>
      </c>
      <c r="AF184" s="347">
        <f t="shared" si="177"/>
        <v>0</v>
      </c>
      <c r="AG184" s="347">
        <v>0</v>
      </c>
    </row>
    <row r="185" spans="1:33" s="116" customFormat="1" x14ac:dyDescent="0.2">
      <c r="A185" s="102"/>
      <c r="B185" s="128" t="s">
        <v>170</v>
      </c>
      <c r="C185" s="262">
        <v>800000</v>
      </c>
      <c r="D185" s="108"/>
      <c r="E185" s="108"/>
      <c r="F185" s="108"/>
      <c r="G185" s="108"/>
      <c r="H185" s="108"/>
      <c r="I185" s="108"/>
      <c r="J185" s="109"/>
      <c r="K185" s="294">
        <v>100</v>
      </c>
      <c r="L185" s="301">
        <f t="shared" si="178"/>
        <v>0</v>
      </c>
      <c r="M185" s="301">
        <f t="shared" si="179"/>
        <v>100</v>
      </c>
      <c r="N185" s="259">
        <f t="shared" si="175"/>
        <v>0</v>
      </c>
      <c r="O185" s="301">
        <f t="shared" si="180"/>
        <v>0</v>
      </c>
      <c r="P185" s="281">
        <f t="shared" si="181"/>
        <v>800000</v>
      </c>
      <c r="Q185" s="105"/>
      <c r="R185" s="115"/>
      <c r="S185" s="347">
        <f t="shared" si="176"/>
        <v>0</v>
      </c>
      <c r="T185" s="115"/>
      <c r="U185" s="347">
        <v>0</v>
      </c>
      <c r="V185" s="347">
        <v>0</v>
      </c>
      <c r="W185" s="347">
        <v>0</v>
      </c>
      <c r="X185" s="347">
        <v>0</v>
      </c>
      <c r="Y185" s="347">
        <v>0</v>
      </c>
      <c r="Z185" s="347">
        <v>0</v>
      </c>
      <c r="AA185" s="347">
        <v>0</v>
      </c>
      <c r="AB185" s="347">
        <v>0</v>
      </c>
      <c r="AC185" s="347">
        <v>0</v>
      </c>
      <c r="AD185" s="347">
        <v>0</v>
      </c>
      <c r="AE185" s="347">
        <v>0</v>
      </c>
      <c r="AF185" s="347">
        <f t="shared" si="177"/>
        <v>0</v>
      </c>
      <c r="AG185" s="347">
        <v>0</v>
      </c>
    </row>
    <row r="186" spans="1:33" s="116" customFormat="1" x14ac:dyDescent="0.2">
      <c r="A186" s="102"/>
      <c r="B186" s="128" t="s">
        <v>171</v>
      </c>
      <c r="C186" s="262">
        <v>2800000</v>
      </c>
      <c r="D186" s="108"/>
      <c r="E186" s="108"/>
      <c r="F186" s="108"/>
      <c r="G186" s="108"/>
      <c r="H186" s="108"/>
      <c r="I186" s="108"/>
      <c r="J186" s="109"/>
      <c r="K186" s="294">
        <v>100</v>
      </c>
      <c r="L186" s="301">
        <f t="shared" si="178"/>
        <v>0</v>
      </c>
      <c r="M186" s="301">
        <f t="shared" si="179"/>
        <v>100</v>
      </c>
      <c r="N186" s="259">
        <f t="shared" si="175"/>
        <v>0</v>
      </c>
      <c r="O186" s="301">
        <f t="shared" si="180"/>
        <v>0</v>
      </c>
      <c r="P186" s="281">
        <f t="shared" si="181"/>
        <v>2800000</v>
      </c>
      <c r="Q186" s="105"/>
      <c r="R186" s="115"/>
      <c r="S186" s="347">
        <f t="shared" si="176"/>
        <v>0</v>
      </c>
      <c r="T186" s="115"/>
      <c r="U186" s="347">
        <v>0</v>
      </c>
      <c r="V186" s="347">
        <v>0</v>
      </c>
      <c r="W186" s="347">
        <v>0</v>
      </c>
      <c r="X186" s="347">
        <v>0</v>
      </c>
      <c r="Y186" s="347">
        <v>0</v>
      </c>
      <c r="Z186" s="347">
        <v>0</v>
      </c>
      <c r="AA186" s="347">
        <v>0</v>
      </c>
      <c r="AB186" s="347">
        <v>0</v>
      </c>
      <c r="AC186" s="347">
        <v>0</v>
      </c>
      <c r="AD186" s="347">
        <v>0</v>
      </c>
      <c r="AE186" s="347">
        <v>0</v>
      </c>
      <c r="AF186" s="347">
        <f t="shared" si="177"/>
        <v>0</v>
      </c>
      <c r="AG186" s="347">
        <v>0</v>
      </c>
    </row>
    <row r="187" spans="1:33" s="116" customFormat="1" x14ac:dyDescent="0.2">
      <c r="A187" s="102"/>
      <c r="B187" s="128" t="s">
        <v>172</v>
      </c>
      <c r="C187" s="262">
        <v>100000</v>
      </c>
      <c r="D187" s="108"/>
      <c r="E187" s="108"/>
      <c r="F187" s="108"/>
      <c r="G187" s="108"/>
      <c r="H187" s="108"/>
      <c r="I187" s="108"/>
      <c r="J187" s="109"/>
      <c r="K187" s="294">
        <v>100</v>
      </c>
      <c r="L187" s="301">
        <f t="shared" si="178"/>
        <v>0</v>
      </c>
      <c r="M187" s="301">
        <f t="shared" si="179"/>
        <v>100</v>
      </c>
      <c r="N187" s="259">
        <f t="shared" si="175"/>
        <v>0</v>
      </c>
      <c r="O187" s="301">
        <f t="shared" si="180"/>
        <v>0</v>
      </c>
      <c r="P187" s="281">
        <f t="shared" si="181"/>
        <v>100000</v>
      </c>
      <c r="Q187" s="105"/>
      <c r="R187" s="115"/>
      <c r="S187" s="347">
        <f t="shared" si="176"/>
        <v>0</v>
      </c>
      <c r="T187" s="115"/>
      <c r="U187" s="347">
        <v>0</v>
      </c>
      <c r="V187" s="347">
        <v>0</v>
      </c>
      <c r="W187" s="347">
        <v>0</v>
      </c>
      <c r="X187" s="347">
        <v>0</v>
      </c>
      <c r="Y187" s="347">
        <v>0</v>
      </c>
      <c r="Z187" s="347">
        <v>0</v>
      </c>
      <c r="AA187" s="347">
        <v>0</v>
      </c>
      <c r="AB187" s="347">
        <v>0</v>
      </c>
      <c r="AC187" s="347">
        <v>0</v>
      </c>
      <c r="AD187" s="347">
        <v>0</v>
      </c>
      <c r="AE187" s="347">
        <v>0</v>
      </c>
      <c r="AF187" s="347">
        <f t="shared" si="177"/>
        <v>0</v>
      </c>
      <c r="AG187" s="347">
        <v>0</v>
      </c>
    </row>
    <row r="188" spans="1:33" s="116" customFormat="1" x14ac:dyDescent="0.2">
      <c r="A188" s="102"/>
      <c r="B188" s="128" t="s">
        <v>173</v>
      </c>
      <c r="C188" s="262">
        <v>2500000</v>
      </c>
      <c r="D188" s="108"/>
      <c r="E188" s="108"/>
      <c r="F188" s="108"/>
      <c r="G188" s="108"/>
      <c r="H188" s="108"/>
      <c r="I188" s="108"/>
      <c r="J188" s="109"/>
      <c r="K188" s="294">
        <v>100</v>
      </c>
      <c r="L188" s="301">
        <f t="shared" si="178"/>
        <v>0</v>
      </c>
      <c r="M188" s="301">
        <f t="shared" si="179"/>
        <v>100</v>
      </c>
      <c r="N188" s="259">
        <f t="shared" si="175"/>
        <v>0</v>
      </c>
      <c r="O188" s="301">
        <f t="shared" si="180"/>
        <v>0</v>
      </c>
      <c r="P188" s="281">
        <f t="shared" si="181"/>
        <v>2500000</v>
      </c>
      <c r="Q188" s="105"/>
      <c r="R188" s="115"/>
      <c r="S188" s="347">
        <f t="shared" si="176"/>
        <v>0</v>
      </c>
      <c r="T188" s="115"/>
      <c r="U188" s="347">
        <v>0</v>
      </c>
      <c r="V188" s="347">
        <v>0</v>
      </c>
      <c r="W188" s="347">
        <v>0</v>
      </c>
      <c r="X188" s="347">
        <v>0</v>
      </c>
      <c r="Y188" s="347">
        <v>0</v>
      </c>
      <c r="Z188" s="347">
        <v>0</v>
      </c>
      <c r="AA188" s="347">
        <v>0</v>
      </c>
      <c r="AB188" s="347">
        <v>0</v>
      </c>
      <c r="AC188" s="347">
        <v>0</v>
      </c>
      <c r="AD188" s="347">
        <v>0</v>
      </c>
      <c r="AE188" s="347">
        <v>0</v>
      </c>
      <c r="AF188" s="347">
        <f t="shared" si="177"/>
        <v>0</v>
      </c>
      <c r="AG188" s="347">
        <v>0</v>
      </c>
    </row>
    <row r="189" spans="1:33" s="116" customFormat="1" x14ac:dyDescent="0.2">
      <c r="A189" s="102"/>
      <c r="B189" s="128" t="s">
        <v>116</v>
      </c>
      <c r="C189" s="262">
        <v>375000</v>
      </c>
      <c r="D189" s="108"/>
      <c r="E189" s="108"/>
      <c r="F189" s="108"/>
      <c r="G189" s="108"/>
      <c r="H189" s="108"/>
      <c r="I189" s="108"/>
      <c r="J189" s="109"/>
      <c r="K189" s="294">
        <v>100</v>
      </c>
      <c r="L189" s="301">
        <f t="shared" si="178"/>
        <v>0</v>
      </c>
      <c r="M189" s="301">
        <f t="shared" si="179"/>
        <v>100</v>
      </c>
      <c r="N189" s="259">
        <f t="shared" si="175"/>
        <v>0</v>
      </c>
      <c r="O189" s="301">
        <f t="shared" si="180"/>
        <v>0</v>
      </c>
      <c r="P189" s="281">
        <f t="shared" si="181"/>
        <v>375000</v>
      </c>
      <c r="Q189" s="105"/>
      <c r="R189" s="115"/>
      <c r="S189" s="347">
        <f t="shared" si="176"/>
        <v>0</v>
      </c>
      <c r="T189" s="115"/>
      <c r="U189" s="347">
        <v>0</v>
      </c>
      <c r="V189" s="347">
        <v>0</v>
      </c>
      <c r="W189" s="347">
        <v>0</v>
      </c>
      <c r="X189" s="347">
        <v>0</v>
      </c>
      <c r="Y189" s="347">
        <v>0</v>
      </c>
      <c r="Z189" s="347">
        <v>0</v>
      </c>
      <c r="AA189" s="347">
        <v>0</v>
      </c>
      <c r="AB189" s="347">
        <v>0</v>
      </c>
      <c r="AC189" s="347">
        <v>0</v>
      </c>
      <c r="AD189" s="347">
        <v>0</v>
      </c>
      <c r="AE189" s="347">
        <v>0</v>
      </c>
      <c r="AF189" s="347">
        <f t="shared" si="177"/>
        <v>0</v>
      </c>
      <c r="AG189" s="347">
        <v>0</v>
      </c>
    </row>
    <row r="190" spans="1:33" s="116" customFormat="1" x14ac:dyDescent="0.2">
      <c r="A190" s="102"/>
      <c r="B190" s="128" t="s">
        <v>108</v>
      </c>
      <c r="C190" s="262">
        <v>194750</v>
      </c>
      <c r="D190" s="108"/>
      <c r="E190" s="108"/>
      <c r="F190" s="108"/>
      <c r="G190" s="108"/>
      <c r="H190" s="108"/>
      <c r="I190" s="108"/>
      <c r="J190" s="109"/>
      <c r="K190" s="294">
        <v>100</v>
      </c>
      <c r="L190" s="301">
        <f t="shared" si="178"/>
        <v>0</v>
      </c>
      <c r="M190" s="301">
        <f t="shared" si="179"/>
        <v>100</v>
      </c>
      <c r="N190" s="259">
        <f t="shared" si="175"/>
        <v>0</v>
      </c>
      <c r="O190" s="301">
        <f t="shared" si="180"/>
        <v>0</v>
      </c>
      <c r="P190" s="281">
        <f t="shared" si="181"/>
        <v>194750</v>
      </c>
      <c r="Q190" s="105"/>
      <c r="R190" s="115"/>
      <c r="S190" s="347">
        <f t="shared" si="176"/>
        <v>0</v>
      </c>
      <c r="T190" s="115"/>
      <c r="U190" s="347">
        <v>0</v>
      </c>
      <c r="V190" s="347">
        <v>0</v>
      </c>
      <c r="W190" s="347">
        <v>0</v>
      </c>
      <c r="X190" s="347">
        <v>0</v>
      </c>
      <c r="Y190" s="347">
        <v>0</v>
      </c>
      <c r="Z190" s="347">
        <v>0</v>
      </c>
      <c r="AA190" s="347">
        <v>0</v>
      </c>
      <c r="AB190" s="347">
        <v>0</v>
      </c>
      <c r="AC190" s="347">
        <v>0</v>
      </c>
      <c r="AD190" s="347">
        <v>0</v>
      </c>
      <c r="AE190" s="347">
        <v>0</v>
      </c>
      <c r="AF190" s="347">
        <f t="shared" si="177"/>
        <v>0</v>
      </c>
      <c r="AG190" s="347">
        <v>0</v>
      </c>
    </row>
    <row r="191" spans="1:33" s="116" customFormat="1" x14ac:dyDescent="0.2">
      <c r="A191" s="102"/>
      <c r="B191" s="128" t="s">
        <v>93</v>
      </c>
      <c r="C191" s="262">
        <v>1020000</v>
      </c>
      <c r="D191" s="108"/>
      <c r="E191" s="108"/>
      <c r="F191" s="108"/>
      <c r="G191" s="108"/>
      <c r="H191" s="108"/>
      <c r="I191" s="108"/>
      <c r="J191" s="109"/>
      <c r="K191" s="294">
        <v>100</v>
      </c>
      <c r="L191" s="301">
        <f t="shared" si="178"/>
        <v>0</v>
      </c>
      <c r="M191" s="301">
        <f t="shared" si="179"/>
        <v>100</v>
      </c>
      <c r="N191" s="259">
        <f t="shared" si="175"/>
        <v>0</v>
      </c>
      <c r="O191" s="301">
        <f t="shared" si="180"/>
        <v>0</v>
      </c>
      <c r="P191" s="281">
        <f t="shared" si="181"/>
        <v>1020000</v>
      </c>
      <c r="Q191" s="105"/>
      <c r="R191" s="115"/>
      <c r="S191" s="347">
        <f t="shared" si="176"/>
        <v>0</v>
      </c>
      <c r="T191" s="115"/>
      <c r="U191" s="347">
        <v>0</v>
      </c>
      <c r="V191" s="347">
        <v>0</v>
      </c>
      <c r="W191" s="347">
        <v>0</v>
      </c>
      <c r="X191" s="347">
        <v>0</v>
      </c>
      <c r="Y191" s="347">
        <v>0</v>
      </c>
      <c r="Z191" s="347">
        <v>0</v>
      </c>
      <c r="AA191" s="347">
        <v>0</v>
      </c>
      <c r="AB191" s="347">
        <v>0</v>
      </c>
      <c r="AC191" s="347">
        <v>0</v>
      </c>
      <c r="AD191" s="347">
        <v>0</v>
      </c>
      <c r="AE191" s="347">
        <v>0</v>
      </c>
      <c r="AF191" s="347">
        <f t="shared" si="177"/>
        <v>0</v>
      </c>
      <c r="AG191" s="347">
        <v>0</v>
      </c>
    </row>
    <row r="192" spans="1:33" s="116" customFormat="1" x14ac:dyDescent="0.2">
      <c r="A192" s="102"/>
      <c r="B192" s="128" t="s">
        <v>135</v>
      </c>
      <c r="C192" s="262">
        <v>6800000</v>
      </c>
      <c r="D192" s="108"/>
      <c r="E192" s="108"/>
      <c r="F192" s="108"/>
      <c r="G192" s="108"/>
      <c r="H192" s="108"/>
      <c r="I192" s="108"/>
      <c r="J192" s="109"/>
      <c r="K192" s="294">
        <v>100</v>
      </c>
      <c r="L192" s="301">
        <f t="shared" si="178"/>
        <v>0</v>
      </c>
      <c r="M192" s="301">
        <f t="shared" si="179"/>
        <v>100</v>
      </c>
      <c r="N192" s="259">
        <f t="shared" si="175"/>
        <v>0</v>
      </c>
      <c r="O192" s="301">
        <f t="shared" si="180"/>
        <v>0</v>
      </c>
      <c r="P192" s="281">
        <f t="shared" si="181"/>
        <v>6800000</v>
      </c>
      <c r="Q192" s="105"/>
      <c r="R192" s="115"/>
      <c r="S192" s="347">
        <f t="shared" si="176"/>
        <v>0</v>
      </c>
      <c r="T192" s="115"/>
      <c r="U192" s="347">
        <v>0</v>
      </c>
      <c r="V192" s="347">
        <v>0</v>
      </c>
      <c r="W192" s="347">
        <v>0</v>
      </c>
      <c r="X192" s="347">
        <v>0</v>
      </c>
      <c r="Y192" s="347">
        <v>0</v>
      </c>
      <c r="Z192" s="347">
        <v>0</v>
      </c>
      <c r="AA192" s="347">
        <v>0</v>
      </c>
      <c r="AB192" s="347">
        <v>0</v>
      </c>
      <c r="AC192" s="347">
        <v>0</v>
      </c>
      <c r="AD192" s="347">
        <v>0</v>
      </c>
      <c r="AE192" s="347">
        <v>0</v>
      </c>
      <c r="AF192" s="347">
        <f t="shared" si="177"/>
        <v>0</v>
      </c>
      <c r="AG192" s="347">
        <v>0</v>
      </c>
    </row>
    <row r="193" spans="1:33" s="116" customFormat="1" x14ac:dyDescent="0.2">
      <c r="A193" s="193"/>
      <c r="B193" s="194"/>
      <c r="C193" s="271"/>
      <c r="D193" s="195"/>
      <c r="E193" s="195"/>
      <c r="F193" s="195"/>
      <c r="G193" s="196"/>
      <c r="H193" s="196"/>
      <c r="I193" s="196"/>
      <c r="J193" s="196"/>
      <c r="K193" s="295"/>
      <c r="L193" s="296"/>
      <c r="M193" s="289"/>
      <c r="N193" s="277"/>
      <c r="O193" s="357"/>
      <c r="P193" s="277"/>
      <c r="Q193" s="195"/>
      <c r="R193" s="115"/>
      <c r="S193" s="346"/>
      <c r="T193" s="115"/>
      <c r="U193" s="346"/>
      <c r="V193" s="346"/>
      <c r="W193" s="346"/>
      <c r="X193" s="346"/>
      <c r="Y193" s="346"/>
      <c r="Z193" s="346"/>
      <c r="AA193" s="346"/>
      <c r="AB193" s="346"/>
      <c r="AC193" s="346"/>
      <c r="AD193" s="346"/>
      <c r="AE193" s="346"/>
      <c r="AF193" s="346"/>
      <c r="AG193" s="346"/>
    </row>
    <row r="194" spans="1:33" s="116" customFormat="1" x14ac:dyDescent="0.2">
      <c r="A194" s="366"/>
      <c r="B194" s="375" t="s">
        <v>140</v>
      </c>
      <c r="C194" s="377">
        <f>C17+C81+C117+C125+C130+C140</f>
        <v>2662537208</v>
      </c>
      <c r="D194" s="232"/>
      <c r="E194" s="232"/>
      <c r="F194" s="232"/>
      <c r="G194" s="232"/>
      <c r="H194" s="232"/>
      <c r="I194" s="232"/>
      <c r="J194" s="232"/>
      <c r="K194" s="379">
        <f>SUM(K17+K81+K117+K125+K130+K140)/6</f>
        <v>100</v>
      </c>
      <c r="L194" s="379">
        <f>N194/C194*100</f>
        <v>42.803985671099021</v>
      </c>
      <c r="M194" s="379">
        <f>100-L194</f>
        <v>57.196014328900979</v>
      </c>
      <c r="N194" s="377">
        <f>N17+N81+N117+N125+N130+N140</f>
        <v>1139672045</v>
      </c>
      <c r="O194" s="379">
        <f>N194/C194*100</f>
        <v>42.803985671099021</v>
      </c>
      <c r="P194" s="377">
        <f>P17+P81+P117+P125+P130+P140</f>
        <v>1522865163</v>
      </c>
      <c r="Q194" s="191"/>
      <c r="R194" s="115"/>
      <c r="S194" s="386">
        <f>S17+S81+S117+S125+S130+S140</f>
        <v>1139672045</v>
      </c>
      <c r="T194" s="115"/>
      <c r="U194" s="386">
        <f>U17+U81+U117+U125+U130+U140</f>
        <v>58900320</v>
      </c>
      <c r="V194" s="386">
        <f>V17+V81+V117+V125+V130+V140</f>
        <v>129291860</v>
      </c>
      <c r="W194" s="386">
        <f t="shared" ref="W194:AE194" si="182">W17+W81+W117+W125+W130+W140</f>
        <v>208018300</v>
      </c>
      <c r="X194" s="386">
        <f t="shared" si="182"/>
        <v>319393707</v>
      </c>
      <c r="Y194" s="386">
        <f t="shared" si="182"/>
        <v>371709755</v>
      </c>
      <c r="Z194" s="386">
        <f t="shared" si="182"/>
        <v>52358103</v>
      </c>
      <c r="AA194" s="386">
        <f t="shared" si="182"/>
        <v>0</v>
      </c>
      <c r="AB194" s="386">
        <f t="shared" si="182"/>
        <v>0</v>
      </c>
      <c r="AC194" s="386">
        <f t="shared" si="182"/>
        <v>0</v>
      </c>
      <c r="AD194" s="386">
        <f t="shared" si="182"/>
        <v>0</v>
      </c>
      <c r="AE194" s="386">
        <f t="shared" si="182"/>
        <v>0</v>
      </c>
      <c r="AF194" s="386">
        <f>AF17+AF81+AF117+AF125+AF130+AF140</f>
        <v>1139672045</v>
      </c>
      <c r="AG194" s="386">
        <f>AG17+AG81+AG117+AG125+AG130+AG140</f>
        <v>1293975413</v>
      </c>
    </row>
    <row r="195" spans="1:33" s="116" customFormat="1" x14ac:dyDescent="0.2">
      <c r="A195" s="369"/>
      <c r="B195" s="376"/>
      <c r="C195" s="378"/>
      <c r="D195" s="233"/>
      <c r="E195" s="233"/>
      <c r="F195" s="233"/>
      <c r="G195" s="233"/>
      <c r="H195" s="233"/>
      <c r="I195" s="233"/>
      <c r="J195" s="233"/>
      <c r="K195" s="380"/>
      <c r="L195" s="380"/>
      <c r="M195" s="380"/>
      <c r="N195" s="378"/>
      <c r="O195" s="380"/>
      <c r="P195" s="378"/>
      <c r="Q195" s="192"/>
      <c r="R195" s="115"/>
      <c r="S195" s="386"/>
      <c r="T195" s="115"/>
      <c r="U195" s="386"/>
      <c r="V195" s="386"/>
      <c r="W195" s="386"/>
      <c r="X195" s="386"/>
      <c r="Y195" s="386"/>
      <c r="Z195" s="386"/>
      <c r="AA195" s="386"/>
      <c r="AB195" s="386"/>
      <c r="AC195" s="386"/>
      <c r="AD195" s="386"/>
      <c r="AE195" s="386"/>
      <c r="AF195" s="386"/>
      <c r="AG195" s="386"/>
    </row>
    <row r="196" spans="1:33" s="116" customFormat="1" ht="14.25" x14ac:dyDescent="0.2">
      <c r="A196" s="5"/>
      <c r="B196" s="2"/>
      <c r="C196" s="146"/>
      <c r="D196" s="5"/>
      <c r="E196" s="5"/>
      <c r="F196" s="5"/>
      <c r="G196" s="5"/>
      <c r="H196" s="2"/>
      <c r="I196" s="147"/>
      <c r="J196" s="5"/>
      <c r="K196" s="148"/>
      <c r="L196" s="149"/>
      <c r="M196" s="148"/>
      <c r="N196" s="381" t="s">
        <v>193</v>
      </c>
      <c r="O196" s="381"/>
      <c r="P196" s="381"/>
      <c r="Q196" s="5"/>
      <c r="R196" s="115"/>
      <c r="S196" s="115"/>
      <c r="T196" s="115"/>
      <c r="U196" s="115"/>
      <c r="V196" s="353">
        <f>129291860-V194</f>
        <v>0</v>
      </c>
      <c r="W196" s="115"/>
      <c r="X196" s="115"/>
      <c r="Y196" s="115"/>
    </row>
    <row r="197" spans="1:33" s="116" customFormat="1" ht="14.25" x14ac:dyDescent="0.2">
      <c r="A197" s="5"/>
      <c r="B197" s="382" t="s">
        <v>57</v>
      </c>
      <c r="C197" s="382"/>
      <c r="D197" s="382"/>
      <c r="E197" s="150"/>
      <c r="F197" s="150"/>
      <c r="G197" s="150"/>
      <c r="H197" s="143"/>
      <c r="I197" s="148"/>
      <c r="J197" s="150"/>
      <c r="K197" s="151"/>
      <c r="L197" s="152"/>
      <c r="M197" s="151"/>
      <c r="N197" s="169"/>
      <c r="O197" s="170"/>
      <c r="P197" s="171"/>
      <c r="Q197" s="5"/>
      <c r="R197" s="115"/>
      <c r="S197" s="115"/>
      <c r="T197" s="115"/>
      <c r="U197" s="115"/>
      <c r="V197" s="115"/>
      <c r="W197" s="115"/>
      <c r="X197" s="115"/>
      <c r="Y197" s="115"/>
    </row>
    <row r="198" spans="1:33" s="116" customFormat="1" ht="14.25" x14ac:dyDescent="0.2">
      <c r="A198" s="2"/>
      <c r="B198" s="382" t="s">
        <v>58</v>
      </c>
      <c r="C198" s="382"/>
      <c r="D198" s="382"/>
      <c r="E198" s="231"/>
      <c r="F198" s="231"/>
      <c r="G198" s="231"/>
      <c r="H198" s="2"/>
      <c r="I198" s="154"/>
      <c r="J198" s="231"/>
      <c r="K198" s="155"/>
      <c r="L198" s="156"/>
      <c r="M198" s="155"/>
      <c r="N198" s="383"/>
      <c r="O198" s="383"/>
      <c r="P198" s="383"/>
      <c r="Q198" s="2"/>
      <c r="R198" s="115"/>
      <c r="S198" s="115"/>
      <c r="T198" s="115"/>
      <c r="U198" s="115"/>
      <c r="V198" s="115"/>
      <c r="W198" s="115"/>
      <c r="X198" s="115"/>
      <c r="Y198" s="115"/>
    </row>
    <row r="199" spans="1:33" s="116" customFormat="1" ht="14.25" x14ac:dyDescent="0.2">
      <c r="A199" s="2"/>
      <c r="B199" s="382" t="s">
        <v>56</v>
      </c>
      <c r="C199" s="382"/>
      <c r="D199" s="382"/>
      <c r="E199" s="2"/>
      <c r="F199" s="2"/>
      <c r="G199" s="2"/>
      <c r="H199" s="2"/>
      <c r="I199" s="234"/>
      <c r="J199" s="2"/>
      <c r="K199" s="157"/>
      <c r="L199" s="158"/>
      <c r="M199" s="157"/>
      <c r="N199" s="383" t="s">
        <v>18</v>
      </c>
      <c r="O199" s="383"/>
      <c r="P199" s="383"/>
      <c r="Q199" s="2"/>
      <c r="R199" s="115"/>
      <c r="S199" s="115"/>
      <c r="T199" s="115"/>
      <c r="U199" s="115"/>
      <c r="V199" s="115"/>
      <c r="W199" s="115"/>
      <c r="X199" s="115"/>
      <c r="Y199" s="115"/>
    </row>
    <row r="200" spans="1:33" s="116" customFormat="1" ht="14.25" x14ac:dyDescent="0.2">
      <c r="A200" s="2"/>
      <c r="B200" s="382" t="s">
        <v>54</v>
      </c>
      <c r="C200" s="382"/>
      <c r="D200" s="382"/>
      <c r="E200" s="2"/>
      <c r="F200" s="2"/>
      <c r="G200" s="2"/>
      <c r="H200" s="2"/>
      <c r="I200" s="234"/>
      <c r="J200" s="2"/>
      <c r="K200" s="157"/>
      <c r="L200" s="158"/>
      <c r="M200" s="157"/>
      <c r="N200" s="172"/>
      <c r="O200" s="170"/>
      <c r="P200" s="230"/>
      <c r="Q200" s="2"/>
      <c r="R200" s="115"/>
      <c r="S200" s="115"/>
      <c r="T200" s="115"/>
      <c r="U200" s="115"/>
      <c r="V200" s="115"/>
      <c r="W200" s="115"/>
      <c r="X200" s="115"/>
      <c r="Y200" s="115"/>
    </row>
    <row r="201" spans="1:33" s="116" customFormat="1" ht="15" x14ac:dyDescent="0.25">
      <c r="A201" s="2"/>
      <c r="B201" s="382"/>
      <c r="C201" s="382"/>
      <c r="D201" s="382"/>
      <c r="E201" s="231"/>
      <c r="F201" s="231"/>
      <c r="G201" s="231"/>
      <c r="H201" s="2"/>
      <c r="I201" s="159"/>
      <c r="J201" s="231"/>
      <c r="K201" s="160"/>
      <c r="L201" s="161"/>
      <c r="M201" s="160"/>
      <c r="N201" s="172"/>
      <c r="O201" s="170"/>
      <c r="P201" s="174"/>
      <c r="Q201" s="2"/>
      <c r="R201" s="115"/>
      <c r="S201" s="115"/>
      <c r="T201" s="115"/>
      <c r="U201" s="115"/>
      <c r="V201" s="115"/>
      <c r="W201" s="115"/>
      <c r="X201" s="115"/>
      <c r="Y201" s="115"/>
    </row>
    <row r="202" spans="1:33" s="116" customFormat="1" ht="15" x14ac:dyDescent="0.25">
      <c r="A202" s="2"/>
      <c r="B202" s="229"/>
      <c r="C202" s="229"/>
      <c r="D202" s="229"/>
      <c r="E202" s="231"/>
      <c r="F202" s="231"/>
      <c r="G202" s="231"/>
      <c r="H202" s="2"/>
      <c r="I202" s="159"/>
      <c r="J202" s="231"/>
      <c r="K202" s="160"/>
      <c r="L202" s="161"/>
      <c r="M202" s="160"/>
      <c r="N202" s="172"/>
      <c r="O202" s="170"/>
      <c r="P202" s="174"/>
      <c r="Q202" s="2"/>
      <c r="R202" s="115"/>
      <c r="S202" s="115"/>
      <c r="T202" s="115"/>
      <c r="U202" s="115"/>
      <c r="V202" s="115"/>
      <c r="W202" s="115"/>
      <c r="X202" s="115"/>
      <c r="Y202" s="115"/>
    </row>
    <row r="203" spans="1:33" s="116" customFormat="1" ht="15" x14ac:dyDescent="0.25">
      <c r="A203" s="2"/>
      <c r="B203" s="384" t="s">
        <v>138</v>
      </c>
      <c r="C203" s="384"/>
      <c r="D203" s="384"/>
      <c r="E203" s="231"/>
      <c r="F203" s="231"/>
      <c r="G203" s="231"/>
      <c r="H203" s="2"/>
      <c r="I203" s="159"/>
      <c r="J203" s="231"/>
      <c r="K203" s="160"/>
      <c r="L203" s="161"/>
      <c r="M203" s="160"/>
      <c r="N203" s="385" t="s">
        <v>189</v>
      </c>
      <c r="O203" s="385"/>
      <c r="P203" s="385"/>
      <c r="Q203" s="2"/>
      <c r="R203" s="115"/>
      <c r="S203" s="115"/>
      <c r="T203" s="115"/>
      <c r="U203" s="115"/>
      <c r="V203" s="115"/>
      <c r="W203" s="115"/>
      <c r="X203" s="115"/>
      <c r="Y203" s="115"/>
    </row>
    <row r="204" spans="1:33" s="116" customFormat="1" ht="14.25" x14ac:dyDescent="0.2">
      <c r="A204" s="2"/>
      <c r="B204" s="382" t="s">
        <v>139</v>
      </c>
      <c r="C204" s="382"/>
      <c r="D204" s="382"/>
      <c r="E204" s="2"/>
      <c r="F204" s="2"/>
      <c r="G204" s="2"/>
      <c r="H204" s="2"/>
      <c r="I204" s="234"/>
      <c r="J204" s="2"/>
      <c r="K204" s="162"/>
      <c r="L204" s="163"/>
      <c r="M204" s="162"/>
      <c r="N204" s="383" t="s">
        <v>190</v>
      </c>
      <c r="O204" s="383"/>
      <c r="P204" s="383"/>
      <c r="Q204" s="2"/>
      <c r="R204" s="115"/>
      <c r="S204" s="115"/>
      <c r="T204" s="115"/>
      <c r="U204" s="115"/>
      <c r="V204" s="115"/>
      <c r="W204" s="115"/>
      <c r="X204" s="115"/>
      <c r="Y204" s="115"/>
    </row>
    <row r="205" spans="1:33" s="116" customFormat="1" x14ac:dyDescent="0.2">
      <c r="A205" s="2"/>
      <c r="B205" s="2"/>
      <c r="C205" s="164"/>
      <c r="D205" s="2"/>
      <c r="E205" s="2"/>
      <c r="F205" s="2"/>
      <c r="G205" s="2"/>
      <c r="H205" s="2"/>
      <c r="I205" s="2"/>
      <c r="J205" s="2"/>
      <c r="K205" s="165"/>
      <c r="L205" s="158"/>
      <c r="M205" s="165"/>
      <c r="N205" s="165"/>
      <c r="O205" s="153"/>
      <c r="P205" s="157"/>
      <c r="Q205" s="2"/>
      <c r="R205" s="115"/>
      <c r="S205" s="115"/>
      <c r="T205" s="115"/>
      <c r="U205" s="115"/>
      <c r="V205" s="115"/>
      <c r="W205" s="115"/>
      <c r="X205" s="115"/>
      <c r="Y205" s="115"/>
    </row>
    <row r="206" spans="1:33" s="116" customFormat="1" x14ac:dyDescent="0.2">
      <c r="A206" s="2"/>
      <c r="B206" s="2"/>
      <c r="C206" s="164"/>
      <c r="D206" s="2"/>
      <c r="E206" s="2"/>
      <c r="F206" s="2"/>
      <c r="G206" s="2"/>
      <c r="H206" s="2"/>
      <c r="I206" s="2"/>
      <c r="J206" s="2"/>
      <c r="K206" s="2"/>
      <c r="L206" s="158"/>
      <c r="M206" s="2"/>
      <c r="N206" s="2"/>
      <c r="O206" s="153"/>
      <c r="P206" s="2"/>
      <c r="Q206" s="2"/>
      <c r="R206" s="115"/>
      <c r="S206" s="115"/>
      <c r="T206" s="115"/>
      <c r="U206" s="115"/>
      <c r="V206" s="115"/>
      <c r="W206" s="115"/>
      <c r="X206" s="115"/>
      <c r="Y206" s="115"/>
    </row>
    <row r="210" spans="3:15" x14ac:dyDescent="0.2">
      <c r="C210" s="338">
        <f>C194</f>
        <v>2662537208</v>
      </c>
      <c r="N210" s="166">
        <f>N194</f>
        <v>1139672045</v>
      </c>
      <c r="O210" s="182">
        <f>N210/C210*100</f>
        <v>42.803985671099021</v>
      </c>
    </row>
  </sheetData>
  <mergeCells count="60">
    <mergeCell ref="S194:S195"/>
    <mergeCell ref="U194:U195"/>
    <mergeCell ref="AF194:AF195"/>
    <mergeCell ref="AG194:AG195"/>
    <mergeCell ref="V194:V195"/>
    <mergeCell ref="W194:W195"/>
    <mergeCell ref="X194:X195"/>
    <mergeCell ref="Y194:Y195"/>
    <mergeCell ref="Z194:Z195"/>
    <mergeCell ref="AA194:AA195"/>
    <mergeCell ref="AB194:AB195"/>
    <mergeCell ref="AC194:AC195"/>
    <mergeCell ref="AD194:AD195"/>
    <mergeCell ref="AE194:AE195"/>
    <mergeCell ref="B201:D201"/>
    <mergeCell ref="B203:D203"/>
    <mergeCell ref="N203:P203"/>
    <mergeCell ref="B204:D204"/>
    <mergeCell ref="N204:P204"/>
    <mergeCell ref="B197:D197"/>
    <mergeCell ref="B198:D198"/>
    <mergeCell ref="N198:P198"/>
    <mergeCell ref="B199:D199"/>
    <mergeCell ref="B200:D200"/>
    <mergeCell ref="N199:P199"/>
    <mergeCell ref="M194:M195"/>
    <mergeCell ref="N194:N195"/>
    <mergeCell ref="O194:O195"/>
    <mergeCell ref="P194:P195"/>
    <mergeCell ref="N196:P196"/>
    <mergeCell ref="A194:A195"/>
    <mergeCell ref="B194:B195"/>
    <mergeCell ref="C194:C195"/>
    <mergeCell ref="K194:K195"/>
    <mergeCell ref="L194:L195"/>
    <mergeCell ref="A1:Q1"/>
    <mergeCell ref="A2:Q2"/>
    <mergeCell ref="A11:A14"/>
    <mergeCell ref="B11:B14"/>
    <mergeCell ref="C11:C14"/>
    <mergeCell ref="D11:D14"/>
    <mergeCell ref="E11:E14"/>
    <mergeCell ref="F11:J11"/>
    <mergeCell ref="A4:B4"/>
    <mergeCell ref="A7:B7"/>
    <mergeCell ref="A9:B9"/>
    <mergeCell ref="A5:B5"/>
    <mergeCell ref="C9:Q9"/>
    <mergeCell ref="A6:B6"/>
    <mergeCell ref="A8:B8"/>
    <mergeCell ref="C4:O4"/>
    <mergeCell ref="C5:O5"/>
    <mergeCell ref="C6:O6"/>
    <mergeCell ref="Q11:Q14"/>
    <mergeCell ref="F12:F14"/>
    <mergeCell ref="I12:J12"/>
    <mergeCell ref="K12:M12"/>
    <mergeCell ref="N12:O12"/>
    <mergeCell ref="K11:O11"/>
    <mergeCell ref="P11:P14"/>
  </mergeCells>
  <printOptions horizontalCentered="1"/>
  <pageMargins left="0.19685039370078741" right="0.39370078740157483" top="0.47244094488188981" bottom="0.39370078740157483" header="0.15748031496062992" footer="0.39370078740157483"/>
  <pageSetup paperSize="5" scale="84" fitToWidth="0" fitToHeight="0" orientation="landscape" cellComments="atEnd" horizontalDpi="4294967294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W152"/>
  <sheetViews>
    <sheetView view="pageBreakPreview" topLeftCell="A118" zoomScaleSheetLayoutView="100" workbookViewId="0">
      <selection activeCell="M142" sqref="M142"/>
    </sheetView>
  </sheetViews>
  <sheetFormatPr defaultRowHeight="11.25" x14ac:dyDescent="0.2"/>
  <cols>
    <col min="1" max="1" width="3.42578125" style="2" customWidth="1"/>
    <col min="2" max="2" width="38.85546875" style="2" customWidth="1"/>
    <col min="3" max="3" width="15.28515625" style="167" bestFit="1" customWidth="1"/>
    <col min="4" max="6" width="6.85546875" style="2" customWidth="1"/>
    <col min="7" max="7" width="12.5703125" style="2" customWidth="1"/>
    <col min="8" max="8" width="9" style="2" customWidth="1"/>
    <col min="9" max="9" width="8.5703125" style="2" customWidth="1"/>
    <col min="10" max="10" width="7.28515625" style="2" customWidth="1"/>
    <col min="11" max="11" width="7.5703125" style="2" customWidth="1"/>
    <col min="12" max="12" width="9" style="158" customWidth="1"/>
    <col min="13" max="13" width="8.7109375" style="2" customWidth="1"/>
    <col min="14" max="14" width="13.5703125" style="2" customWidth="1"/>
    <col min="15" max="15" width="8" style="153" customWidth="1"/>
    <col min="16" max="16" width="13.5703125" style="2" customWidth="1"/>
    <col min="17" max="17" width="6" style="2" customWidth="1"/>
    <col min="18" max="18" width="10" style="5" bestFit="1" customWidth="1"/>
    <col min="19" max="19" width="9.140625" style="5"/>
    <col min="20" max="20" width="12.140625" style="5" bestFit="1" customWidth="1"/>
    <col min="21" max="21" width="9.140625" style="5"/>
    <col min="22" max="22" width="11.5703125" style="5" bestFit="1" customWidth="1"/>
    <col min="23" max="23" width="9.140625" style="5"/>
    <col min="24" max="16384" width="9.140625" style="2"/>
  </cols>
  <sheetData>
    <row r="1" spans="1:17" ht="15.75" customHeight="1" x14ac:dyDescent="0.2">
      <c r="A1" s="372" t="s">
        <v>95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</row>
    <row r="2" spans="1:17" ht="16.5" customHeight="1" x14ac:dyDescent="0.2">
      <c r="A2" s="372" t="str">
        <f>BPBD!A2</f>
        <v>POSISI / KEADAAN BULAN :       JUNI   2019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17" ht="16.5" customHeight="1" x14ac:dyDescent="0.2">
      <c r="A3" s="224"/>
      <c r="B3" s="224"/>
      <c r="C3" s="77"/>
      <c r="D3" s="224"/>
      <c r="E3" s="224"/>
      <c r="F3" s="224"/>
      <c r="G3" s="224"/>
      <c r="H3" s="224"/>
      <c r="I3" s="224"/>
      <c r="J3" s="224"/>
      <c r="K3" s="224"/>
      <c r="L3" s="78"/>
      <c r="M3" s="224"/>
      <c r="N3" s="224"/>
      <c r="O3" s="79"/>
      <c r="P3" s="224"/>
      <c r="Q3" s="224"/>
    </row>
    <row r="4" spans="1:17" x14ac:dyDescent="0.2">
      <c r="A4" s="374" t="s">
        <v>96</v>
      </c>
      <c r="B4" s="374"/>
      <c r="C4" s="360" t="s">
        <v>126</v>
      </c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224"/>
      <c r="Q4" s="224"/>
    </row>
    <row r="5" spans="1:17" x14ac:dyDescent="0.2">
      <c r="A5" s="374" t="s">
        <v>11</v>
      </c>
      <c r="B5" s="374"/>
      <c r="C5" s="360" t="s">
        <v>121</v>
      </c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224"/>
      <c r="Q5" s="224"/>
    </row>
    <row r="6" spans="1:17" x14ac:dyDescent="0.2">
      <c r="A6" s="374" t="s">
        <v>97</v>
      </c>
      <c r="B6" s="374"/>
      <c r="C6" s="360" t="s">
        <v>141</v>
      </c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224"/>
      <c r="Q6" s="224"/>
    </row>
    <row r="7" spans="1:17" x14ac:dyDescent="0.2">
      <c r="A7" s="374" t="s">
        <v>98</v>
      </c>
      <c r="B7" s="374"/>
      <c r="C7" s="227" t="s">
        <v>142</v>
      </c>
      <c r="D7" s="227"/>
      <c r="E7" s="227"/>
      <c r="F7" s="227"/>
      <c r="G7" s="227"/>
      <c r="H7" s="227"/>
      <c r="I7" s="227"/>
      <c r="J7" s="227"/>
      <c r="K7" s="227"/>
      <c r="L7" s="81"/>
      <c r="M7" s="227"/>
      <c r="N7" s="227"/>
      <c r="O7" s="227"/>
      <c r="P7" s="224"/>
      <c r="Q7" s="224"/>
    </row>
    <row r="8" spans="1:17" x14ac:dyDescent="0.2">
      <c r="A8" s="374" t="s">
        <v>99</v>
      </c>
      <c r="B8" s="374"/>
      <c r="C8" s="227" t="s">
        <v>101</v>
      </c>
      <c r="D8" s="227"/>
      <c r="E8" s="227"/>
      <c r="F8" s="227"/>
      <c r="G8" s="227"/>
      <c r="H8" s="227"/>
      <c r="I8" s="227"/>
      <c r="J8" s="227"/>
      <c r="K8" s="227"/>
      <c r="L8" s="81"/>
      <c r="M8" s="227"/>
      <c r="N8" s="227"/>
      <c r="O8" s="227"/>
      <c r="P8" s="224"/>
      <c r="Q8" s="224"/>
    </row>
    <row r="9" spans="1:17" x14ac:dyDescent="0.2">
      <c r="A9" s="374" t="s">
        <v>100</v>
      </c>
      <c r="B9" s="374"/>
      <c r="C9" s="360" t="s">
        <v>127</v>
      </c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</row>
    <row r="10" spans="1:17" x14ac:dyDescent="0.2">
      <c r="A10" s="79"/>
      <c r="B10" s="79"/>
      <c r="C10" s="77"/>
      <c r="D10" s="79"/>
      <c r="E10" s="79"/>
      <c r="F10" s="79"/>
      <c r="G10" s="79"/>
      <c r="H10" s="79"/>
      <c r="I10" s="79"/>
      <c r="J10" s="79"/>
      <c r="K10" s="79"/>
      <c r="L10" s="78"/>
      <c r="M10" s="79"/>
      <c r="N10" s="79"/>
      <c r="O10" s="79"/>
      <c r="P10" s="79"/>
      <c r="Q10" s="79"/>
    </row>
    <row r="11" spans="1:17" ht="12" customHeight="1" x14ac:dyDescent="0.2">
      <c r="A11" s="364" t="s">
        <v>19</v>
      </c>
      <c r="B11" s="373" t="s">
        <v>20</v>
      </c>
      <c r="C11" s="364" t="s">
        <v>21</v>
      </c>
      <c r="D11" s="373" t="s">
        <v>22</v>
      </c>
      <c r="E11" s="373" t="s">
        <v>23</v>
      </c>
      <c r="F11" s="371" t="s">
        <v>24</v>
      </c>
      <c r="G11" s="371"/>
      <c r="H11" s="371"/>
      <c r="I11" s="371"/>
      <c r="J11" s="371"/>
      <c r="K11" s="371" t="s">
        <v>25</v>
      </c>
      <c r="L11" s="371"/>
      <c r="M11" s="371"/>
      <c r="N11" s="371"/>
      <c r="O11" s="371"/>
      <c r="P11" s="364" t="s">
        <v>26</v>
      </c>
      <c r="Q11" s="362" t="s">
        <v>27</v>
      </c>
    </row>
    <row r="12" spans="1:17" ht="12" customHeight="1" x14ac:dyDescent="0.2">
      <c r="A12" s="363"/>
      <c r="B12" s="373"/>
      <c r="C12" s="363"/>
      <c r="D12" s="373"/>
      <c r="E12" s="373"/>
      <c r="F12" s="364" t="s">
        <v>28</v>
      </c>
      <c r="G12" s="225" t="s">
        <v>29</v>
      </c>
      <c r="H12" s="225" t="s">
        <v>30</v>
      </c>
      <c r="I12" s="366" t="s">
        <v>31</v>
      </c>
      <c r="J12" s="367"/>
      <c r="K12" s="368" t="s">
        <v>32</v>
      </c>
      <c r="L12" s="368"/>
      <c r="M12" s="368"/>
      <c r="N12" s="369" t="s">
        <v>33</v>
      </c>
      <c r="O12" s="370"/>
      <c r="P12" s="363"/>
      <c r="Q12" s="363"/>
    </row>
    <row r="13" spans="1:17" ht="12" customHeight="1" x14ac:dyDescent="0.2">
      <c r="A13" s="363"/>
      <c r="B13" s="373"/>
      <c r="C13" s="363"/>
      <c r="D13" s="373"/>
      <c r="E13" s="373"/>
      <c r="F13" s="363"/>
      <c r="G13" s="226" t="s">
        <v>34</v>
      </c>
      <c r="H13" s="226" t="s">
        <v>35</v>
      </c>
      <c r="I13" s="226" t="s">
        <v>36</v>
      </c>
      <c r="J13" s="226" t="s">
        <v>37</v>
      </c>
      <c r="K13" s="226" t="s">
        <v>38</v>
      </c>
      <c r="L13" s="84" t="s">
        <v>39</v>
      </c>
      <c r="M13" s="226" t="s">
        <v>40</v>
      </c>
      <c r="N13" s="225" t="s">
        <v>41</v>
      </c>
      <c r="O13" s="226" t="s">
        <v>42</v>
      </c>
      <c r="P13" s="363"/>
      <c r="Q13" s="363"/>
    </row>
    <row r="14" spans="1:17" ht="12" customHeight="1" x14ac:dyDescent="0.2">
      <c r="A14" s="363"/>
      <c r="B14" s="373"/>
      <c r="C14" s="365"/>
      <c r="D14" s="373"/>
      <c r="E14" s="373"/>
      <c r="F14" s="365"/>
      <c r="G14" s="226" t="s">
        <v>43</v>
      </c>
      <c r="H14" s="226" t="s">
        <v>44</v>
      </c>
      <c r="I14" s="226"/>
      <c r="J14" s="226"/>
      <c r="K14" s="226" t="s">
        <v>42</v>
      </c>
      <c r="L14" s="84" t="s">
        <v>42</v>
      </c>
      <c r="M14" s="226" t="s">
        <v>42</v>
      </c>
      <c r="N14" s="226"/>
      <c r="O14" s="85"/>
      <c r="P14" s="363"/>
      <c r="Q14" s="363"/>
    </row>
    <row r="15" spans="1:17" ht="12.75" customHeight="1" x14ac:dyDescent="0.2">
      <c r="A15" s="86">
        <v>1</v>
      </c>
      <c r="B15" s="86">
        <v>2</v>
      </c>
      <c r="C15" s="86">
        <v>3</v>
      </c>
      <c r="D15" s="86">
        <v>4</v>
      </c>
      <c r="E15" s="86">
        <v>5</v>
      </c>
      <c r="F15" s="86">
        <v>6</v>
      </c>
      <c r="G15" s="86">
        <v>7</v>
      </c>
      <c r="H15" s="86">
        <v>8</v>
      </c>
      <c r="I15" s="86">
        <v>9</v>
      </c>
      <c r="J15" s="86">
        <v>10</v>
      </c>
      <c r="K15" s="86">
        <v>11</v>
      </c>
      <c r="L15" s="86">
        <v>12</v>
      </c>
      <c r="M15" s="86" t="s">
        <v>45</v>
      </c>
      <c r="N15" s="86">
        <v>14</v>
      </c>
      <c r="O15" s="87" t="s">
        <v>46</v>
      </c>
      <c r="P15" s="86" t="s">
        <v>47</v>
      </c>
      <c r="Q15" s="86">
        <v>17</v>
      </c>
    </row>
    <row r="16" spans="1:17" x14ac:dyDescent="0.2">
      <c r="A16" s="1"/>
      <c r="B16" s="1"/>
      <c r="C16" s="88"/>
      <c r="D16" s="89"/>
      <c r="E16" s="89"/>
      <c r="F16" s="89"/>
      <c r="G16" s="89"/>
      <c r="H16" s="89"/>
      <c r="I16" s="89"/>
      <c r="J16" s="89"/>
      <c r="K16" s="90"/>
      <c r="L16" s="91"/>
      <c r="M16" s="92"/>
      <c r="N16" s="93"/>
      <c r="O16" s="94"/>
      <c r="P16" s="89"/>
      <c r="Q16" s="1"/>
    </row>
    <row r="17" spans="1:23" s="96" customFormat="1" ht="22.5" x14ac:dyDescent="0.2">
      <c r="A17" s="310" t="s">
        <v>1</v>
      </c>
      <c r="B17" s="311" t="s">
        <v>48</v>
      </c>
      <c r="C17" s="312">
        <f>C19+C24+C31+C39+C47+C52+C60+C65+C70+C75</f>
        <v>667920958</v>
      </c>
      <c r="D17" s="313"/>
      <c r="E17" s="313"/>
      <c r="F17" s="313"/>
      <c r="G17" s="313"/>
      <c r="H17" s="313"/>
      <c r="I17" s="313"/>
      <c r="J17" s="313"/>
      <c r="K17" s="314">
        <f>SUM(K19+K24+K31+K39+K47+K52+K60+K65+K70+K75)/10</f>
        <v>100</v>
      </c>
      <c r="L17" s="314">
        <f>N17/C17*100</f>
        <v>56.496987327653223</v>
      </c>
      <c r="M17" s="314">
        <f>100-L17</f>
        <v>43.503012672346777</v>
      </c>
      <c r="N17" s="312">
        <f>N19+N24+N31+N39+N47+N52+N60+N65+N70+N75</f>
        <v>377355219</v>
      </c>
      <c r="O17" s="314">
        <f>N17/C17*100</f>
        <v>56.496987327653223</v>
      </c>
      <c r="P17" s="312">
        <f>P19+P24+P31+P39+P47+P52+P60+P65+P70+P75</f>
        <v>290565739</v>
      </c>
      <c r="Q17" s="95"/>
      <c r="R17" s="5"/>
      <c r="S17" s="5"/>
      <c r="T17" s="5"/>
      <c r="U17" s="5"/>
      <c r="V17" s="5"/>
      <c r="W17" s="5"/>
    </row>
    <row r="18" spans="1:23" s="101" customFormat="1" ht="12.75" customHeight="1" x14ac:dyDescent="0.2">
      <c r="A18" s="97"/>
      <c r="B18" s="98"/>
      <c r="C18" s="262"/>
      <c r="D18" s="97"/>
      <c r="E18" s="97"/>
      <c r="F18" s="97"/>
      <c r="G18" s="97"/>
      <c r="H18" s="97"/>
      <c r="I18" s="97"/>
      <c r="J18" s="97"/>
      <c r="K18" s="97"/>
      <c r="L18" s="100"/>
      <c r="M18" s="97"/>
      <c r="N18" s="262"/>
      <c r="O18" s="97"/>
      <c r="P18" s="262"/>
      <c r="Q18" s="97"/>
      <c r="R18" s="5"/>
      <c r="S18" s="5"/>
      <c r="T18" s="5"/>
      <c r="U18" s="5"/>
      <c r="V18" s="5"/>
      <c r="W18" s="5"/>
    </row>
    <row r="19" spans="1:23" s="101" customFormat="1" x14ac:dyDescent="0.2">
      <c r="A19" s="244" t="s">
        <v>1</v>
      </c>
      <c r="B19" s="103" t="s">
        <v>16</v>
      </c>
      <c r="C19" s="240">
        <f>C21</f>
        <v>900000</v>
      </c>
      <c r="D19" s="239"/>
      <c r="E19" s="239"/>
      <c r="F19" s="239"/>
      <c r="G19" s="239"/>
      <c r="H19" s="239"/>
      <c r="I19" s="239"/>
      <c r="J19" s="239"/>
      <c r="K19" s="285">
        <f>K21</f>
        <v>100</v>
      </c>
      <c r="L19" s="285">
        <f t="shared" ref="L19" si="0">L21</f>
        <v>25</v>
      </c>
      <c r="M19" s="285">
        <f>100-L19</f>
        <v>75</v>
      </c>
      <c r="N19" s="240">
        <f>N21</f>
        <v>225000</v>
      </c>
      <c r="O19" s="285">
        <f>N19/C19*100</f>
        <v>25</v>
      </c>
      <c r="P19" s="240">
        <f>P21</f>
        <v>675000</v>
      </c>
      <c r="Q19" s="105"/>
      <c r="R19" s="5"/>
      <c r="S19" s="5"/>
      <c r="T19" s="5"/>
      <c r="U19" s="5"/>
      <c r="V19" s="5"/>
      <c r="W19" s="5"/>
    </row>
    <row r="20" spans="1:23" s="101" customFormat="1" x14ac:dyDescent="0.2">
      <c r="A20" s="102"/>
      <c r="B20" s="103"/>
      <c r="C20" s="240"/>
      <c r="D20" s="239"/>
      <c r="E20" s="239"/>
      <c r="F20" s="239"/>
      <c r="G20" s="239"/>
      <c r="H20" s="239"/>
      <c r="I20" s="239"/>
      <c r="J20" s="239"/>
      <c r="K20" s="287"/>
      <c r="L20" s="286"/>
      <c r="M20" s="287"/>
      <c r="N20" s="240"/>
      <c r="O20" s="287"/>
      <c r="P20" s="240"/>
      <c r="Q20" s="105"/>
      <c r="R20" s="5"/>
      <c r="S20" s="5"/>
      <c r="T20" s="5"/>
      <c r="U20" s="5"/>
      <c r="V20" s="5"/>
      <c r="W20" s="5"/>
    </row>
    <row r="21" spans="1:23" s="101" customFormat="1" x14ac:dyDescent="0.2">
      <c r="A21" s="106"/>
      <c r="B21" s="107" t="s">
        <v>8</v>
      </c>
      <c r="C21" s="254">
        <f>C22</f>
        <v>900000</v>
      </c>
      <c r="D21" s="180"/>
      <c r="E21" s="180"/>
      <c r="F21" s="180"/>
      <c r="G21" s="180"/>
      <c r="H21" s="180"/>
      <c r="I21" s="180"/>
      <c r="J21" s="180"/>
      <c r="K21" s="288">
        <f>K22</f>
        <v>100</v>
      </c>
      <c r="L21" s="289">
        <f>O21</f>
        <v>25</v>
      </c>
      <c r="M21" s="288">
        <f>M22</f>
        <v>75</v>
      </c>
      <c r="N21" s="254">
        <f>N22</f>
        <v>225000</v>
      </c>
      <c r="O21" s="288">
        <f>O22</f>
        <v>25</v>
      </c>
      <c r="P21" s="254">
        <f>P22</f>
        <v>675000</v>
      </c>
      <c r="Q21" s="180"/>
      <c r="R21" s="5"/>
      <c r="S21" s="5"/>
      <c r="T21" s="5"/>
      <c r="U21" s="5"/>
      <c r="V21" s="5"/>
      <c r="W21" s="5"/>
    </row>
    <row r="22" spans="1:23" s="101" customFormat="1" x14ac:dyDescent="0.2">
      <c r="A22" s="106"/>
      <c r="B22" s="110" t="s">
        <v>15</v>
      </c>
      <c r="C22" s="262">
        <v>900000</v>
      </c>
      <c r="D22" s="108"/>
      <c r="E22" s="108"/>
      <c r="F22" s="108"/>
      <c r="G22" s="108"/>
      <c r="H22" s="108"/>
      <c r="I22" s="108"/>
      <c r="J22" s="109"/>
      <c r="K22" s="339">
        <v>100</v>
      </c>
      <c r="L22" s="301">
        <f>N22/C22*100</f>
        <v>25</v>
      </c>
      <c r="M22" s="301">
        <f>K22-L22</f>
        <v>75</v>
      </c>
      <c r="N22" s="259">
        <f>BPBD!N22</f>
        <v>225000</v>
      </c>
      <c r="O22" s="182">
        <f>N22/C22*100</f>
        <v>25</v>
      </c>
      <c r="P22" s="281">
        <f>C22-N22</f>
        <v>675000</v>
      </c>
      <c r="Q22" s="114"/>
      <c r="R22" s="5"/>
      <c r="S22" s="5"/>
      <c r="T22" s="5"/>
      <c r="U22" s="5"/>
      <c r="V22" s="5"/>
      <c r="W22" s="5"/>
    </row>
    <row r="23" spans="1:23" s="101" customFormat="1" x14ac:dyDescent="0.2">
      <c r="A23" s="106"/>
      <c r="B23" s="340"/>
      <c r="C23" s="264"/>
      <c r="D23" s="118"/>
      <c r="E23" s="118"/>
      <c r="F23" s="118"/>
      <c r="G23" s="118"/>
      <c r="H23" s="118"/>
      <c r="I23" s="118"/>
      <c r="J23" s="120"/>
      <c r="K23" s="291"/>
      <c r="L23" s="292"/>
      <c r="M23" s="292"/>
      <c r="N23" s="274"/>
      <c r="O23" s="119"/>
      <c r="P23" s="280"/>
      <c r="Q23" s="121"/>
      <c r="R23" s="5"/>
      <c r="S23" s="5"/>
      <c r="T23" s="5"/>
      <c r="U23" s="5"/>
      <c r="V23" s="5"/>
      <c r="W23" s="5"/>
    </row>
    <row r="24" spans="1:23" s="101" customFormat="1" ht="22.5" x14ac:dyDescent="0.2">
      <c r="A24" s="260" t="s">
        <v>2</v>
      </c>
      <c r="B24" s="241" t="s">
        <v>156</v>
      </c>
      <c r="C24" s="265">
        <f>C26</f>
        <v>36600000</v>
      </c>
      <c r="D24" s="252"/>
      <c r="E24" s="252"/>
      <c r="F24" s="252"/>
      <c r="G24" s="252"/>
      <c r="H24" s="252"/>
      <c r="I24" s="252"/>
      <c r="J24" s="253"/>
      <c r="K24" s="293">
        <f>K26</f>
        <v>100</v>
      </c>
      <c r="L24" s="293">
        <f>N24/C24*100</f>
        <v>43.750035519125689</v>
      </c>
      <c r="M24" s="293">
        <f>100-L24</f>
        <v>56.249964480874311</v>
      </c>
      <c r="N24" s="265">
        <f>N26</f>
        <v>16012513</v>
      </c>
      <c r="O24" s="293">
        <f>N24/C24*100</f>
        <v>43.750035519125689</v>
      </c>
      <c r="P24" s="265">
        <f>P26</f>
        <v>20587487</v>
      </c>
      <c r="Q24" s="250"/>
      <c r="R24" s="5"/>
      <c r="S24" s="5"/>
      <c r="T24" s="5"/>
      <c r="U24" s="5"/>
      <c r="V24" s="5"/>
      <c r="W24" s="5"/>
    </row>
    <row r="25" spans="1:23" s="101" customFormat="1" x14ac:dyDescent="0.2">
      <c r="A25" s="245"/>
      <c r="B25" s="103"/>
      <c r="C25" s="266"/>
      <c r="D25" s="122"/>
      <c r="E25" s="122"/>
      <c r="F25" s="122"/>
      <c r="G25" s="122"/>
      <c r="H25" s="122"/>
      <c r="I25" s="122"/>
      <c r="J25" s="104"/>
      <c r="K25" s="294"/>
      <c r="L25" s="294"/>
      <c r="M25" s="294"/>
      <c r="N25" s="266"/>
      <c r="O25" s="294"/>
      <c r="P25" s="266"/>
      <c r="Q25" s="122"/>
      <c r="R25" s="5"/>
      <c r="S25" s="5"/>
      <c r="T25" s="5"/>
      <c r="U25" s="5"/>
      <c r="V25" s="5"/>
      <c r="W25" s="5"/>
    </row>
    <row r="26" spans="1:23" s="101" customFormat="1" x14ac:dyDescent="0.2">
      <c r="A26" s="245"/>
      <c r="B26" s="107" t="s">
        <v>8</v>
      </c>
      <c r="C26" s="254">
        <f>SUM(C27:C29)</f>
        <v>36600000</v>
      </c>
      <c r="D26" s="180"/>
      <c r="E26" s="180"/>
      <c r="F26" s="180"/>
      <c r="G26" s="180"/>
      <c r="H26" s="180"/>
      <c r="I26" s="180"/>
      <c r="J26" s="181"/>
      <c r="K26" s="295">
        <f>SUM(K27:K29)/3</f>
        <v>100</v>
      </c>
      <c r="L26" s="295">
        <f>N26/C26*100</f>
        <v>43.750035519125689</v>
      </c>
      <c r="M26" s="295">
        <f>100-L26</f>
        <v>56.249964480874311</v>
      </c>
      <c r="N26" s="254">
        <f>SUM(N27:N29)</f>
        <v>16012513</v>
      </c>
      <c r="O26" s="295">
        <f>N26/C26*100</f>
        <v>43.750035519125689</v>
      </c>
      <c r="P26" s="254">
        <f>SUM(P27:P29)</f>
        <v>20587487</v>
      </c>
      <c r="Q26" s="126"/>
      <c r="R26" s="5"/>
      <c r="S26" s="5"/>
      <c r="T26" s="5"/>
      <c r="U26" s="5"/>
      <c r="V26" s="5"/>
      <c r="W26" s="5"/>
    </row>
    <row r="27" spans="1:23" s="101" customFormat="1" x14ac:dyDescent="0.2">
      <c r="A27" s="245"/>
      <c r="B27" s="107" t="s">
        <v>117</v>
      </c>
      <c r="C27" s="263">
        <v>2400000</v>
      </c>
      <c r="D27" s="111"/>
      <c r="E27" s="111"/>
      <c r="F27" s="111"/>
      <c r="G27" s="111"/>
      <c r="H27" s="111"/>
      <c r="I27" s="111"/>
      <c r="J27" s="113"/>
      <c r="K27" s="297">
        <v>100</v>
      </c>
      <c r="L27" s="290">
        <f>N27/C27*100</f>
        <v>50</v>
      </c>
      <c r="M27" s="290">
        <f>100-L27</f>
        <v>50</v>
      </c>
      <c r="N27" s="259">
        <f>BPBD!N27</f>
        <v>1200000</v>
      </c>
      <c r="O27" s="112">
        <f>N27/C27*100</f>
        <v>50</v>
      </c>
      <c r="P27" s="279">
        <f>C27-N27</f>
        <v>1200000</v>
      </c>
      <c r="Q27" s="114"/>
      <c r="R27" s="5"/>
      <c r="S27" s="5"/>
      <c r="T27" s="5"/>
      <c r="U27" s="5"/>
      <c r="V27" s="5"/>
      <c r="W27" s="5"/>
    </row>
    <row r="28" spans="1:23" s="101" customFormat="1" x14ac:dyDescent="0.2">
      <c r="A28" s="245"/>
      <c r="B28" s="107" t="s">
        <v>129</v>
      </c>
      <c r="C28" s="263">
        <v>4200000</v>
      </c>
      <c r="D28" s="111"/>
      <c r="E28" s="111"/>
      <c r="F28" s="111"/>
      <c r="G28" s="111"/>
      <c r="H28" s="111"/>
      <c r="I28" s="111"/>
      <c r="J28" s="113"/>
      <c r="K28" s="297">
        <v>100</v>
      </c>
      <c r="L28" s="290">
        <f>N28/C28*100</f>
        <v>5.7380952380952381</v>
      </c>
      <c r="M28" s="290">
        <f>100-L28</f>
        <v>94.261904761904759</v>
      </c>
      <c r="N28" s="259">
        <f>BPBD!N28</f>
        <v>241000</v>
      </c>
      <c r="O28" s="112">
        <f>N28/C28*100</f>
        <v>5.7380952380952381</v>
      </c>
      <c r="P28" s="279">
        <f>C28-N28</f>
        <v>3959000</v>
      </c>
      <c r="Q28" s="114"/>
      <c r="R28" s="5"/>
      <c r="S28" s="5"/>
      <c r="T28" s="5"/>
      <c r="U28" s="5"/>
      <c r="V28" s="5"/>
      <c r="W28" s="5"/>
    </row>
    <row r="29" spans="1:23" s="101" customFormat="1" x14ac:dyDescent="0.2">
      <c r="A29" s="245"/>
      <c r="B29" s="107" t="s">
        <v>123</v>
      </c>
      <c r="C29" s="263">
        <v>30000000</v>
      </c>
      <c r="D29" s="111"/>
      <c r="E29" s="111"/>
      <c r="F29" s="111"/>
      <c r="G29" s="111"/>
      <c r="H29" s="111"/>
      <c r="I29" s="111"/>
      <c r="J29" s="113"/>
      <c r="K29" s="297">
        <v>100</v>
      </c>
      <c r="L29" s="290">
        <f>N29/C29*100</f>
        <v>48.571710000000003</v>
      </c>
      <c r="M29" s="290">
        <f>100-L29</f>
        <v>51.428289999999997</v>
      </c>
      <c r="N29" s="259">
        <f>BPBD!N29</f>
        <v>14571513</v>
      </c>
      <c r="O29" s="112">
        <f>N29/C29*100</f>
        <v>48.571710000000003</v>
      </c>
      <c r="P29" s="279">
        <f>C29-N29</f>
        <v>15428487</v>
      </c>
      <c r="Q29" s="114"/>
      <c r="R29" s="5"/>
      <c r="S29" s="5"/>
      <c r="T29" s="5"/>
      <c r="U29" s="5"/>
      <c r="V29" s="5"/>
      <c r="W29" s="5"/>
    </row>
    <row r="30" spans="1:23" s="101" customFormat="1" x14ac:dyDescent="0.2">
      <c r="A30" s="245"/>
      <c r="B30" s="117"/>
      <c r="C30" s="264"/>
      <c r="D30" s="118"/>
      <c r="E30" s="118"/>
      <c r="F30" s="118"/>
      <c r="G30" s="118"/>
      <c r="H30" s="118"/>
      <c r="I30" s="118"/>
      <c r="J30" s="120"/>
      <c r="K30" s="291"/>
      <c r="L30" s="292"/>
      <c r="M30" s="292"/>
      <c r="N30" s="274"/>
      <c r="O30" s="119"/>
      <c r="P30" s="280"/>
      <c r="Q30" s="121"/>
      <c r="R30" s="5"/>
      <c r="S30" s="5"/>
      <c r="T30" s="5"/>
      <c r="U30" s="5"/>
      <c r="V30" s="5"/>
      <c r="W30" s="5"/>
    </row>
    <row r="31" spans="1:23" s="101" customFormat="1" x14ac:dyDescent="0.2">
      <c r="A31" s="244" t="s">
        <v>6</v>
      </c>
      <c r="B31" s="103" t="s">
        <v>49</v>
      </c>
      <c r="C31" s="267">
        <f>C33+C36</f>
        <v>77575000</v>
      </c>
      <c r="D31" s="242"/>
      <c r="E31" s="242"/>
      <c r="F31" s="242"/>
      <c r="G31" s="242"/>
      <c r="H31" s="242"/>
      <c r="I31" s="242"/>
      <c r="J31" s="239"/>
      <c r="K31" s="298">
        <f>SUM(K33+K36)/2</f>
        <v>100</v>
      </c>
      <c r="L31" s="298">
        <f>N31/C31*100</f>
        <v>45.723493393490173</v>
      </c>
      <c r="M31" s="298">
        <f>100-L31</f>
        <v>54.276506606509827</v>
      </c>
      <c r="N31" s="267">
        <f>N33+N36</f>
        <v>35470000</v>
      </c>
      <c r="O31" s="298">
        <f>N31/C31*100</f>
        <v>45.723493393490173</v>
      </c>
      <c r="P31" s="267">
        <f>P33+P36</f>
        <v>42105000</v>
      </c>
      <c r="Q31" s="105"/>
      <c r="R31" s="5"/>
      <c r="S31" s="5"/>
      <c r="T31" s="5"/>
      <c r="U31" s="5"/>
      <c r="V31" s="5"/>
      <c r="W31" s="5"/>
    </row>
    <row r="32" spans="1:23" s="101" customFormat="1" x14ac:dyDescent="0.2">
      <c r="A32" s="244"/>
      <c r="B32" s="103"/>
      <c r="C32" s="266"/>
      <c r="D32" s="122"/>
      <c r="E32" s="122"/>
      <c r="F32" s="122"/>
      <c r="G32" s="122"/>
      <c r="H32" s="122"/>
      <c r="I32" s="122"/>
      <c r="J32" s="104"/>
      <c r="K32" s="299"/>
      <c r="L32" s="294"/>
      <c r="M32" s="294"/>
      <c r="N32" s="266"/>
      <c r="O32" s="294"/>
      <c r="P32" s="259"/>
      <c r="Q32" s="105"/>
      <c r="R32" s="5"/>
      <c r="S32" s="5"/>
      <c r="T32" s="5"/>
      <c r="U32" s="5"/>
      <c r="V32" s="5"/>
      <c r="W32" s="5"/>
    </row>
    <row r="33" spans="1:23" s="101" customFormat="1" x14ac:dyDescent="0.2">
      <c r="A33" s="245"/>
      <c r="B33" s="128" t="s">
        <v>0</v>
      </c>
      <c r="C33" s="254">
        <f>C34</f>
        <v>77500000</v>
      </c>
      <c r="D33" s="180"/>
      <c r="E33" s="180"/>
      <c r="F33" s="180"/>
      <c r="G33" s="180"/>
      <c r="H33" s="180"/>
      <c r="I33" s="180"/>
      <c r="J33" s="180"/>
      <c r="K33" s="288">
        <f>K34</f>
        <v>100</v>
      </c>
      <c r="L33" s="289">
        <f>O33</f>
        <v>45.767741935483869</v>
      </c>
      <c r="M33" s="288">
        <f>100-L33</f>
        <v>54.232258064516131</v>
      </c>
      <c r="N33" s="254">
        <f>N34</f>
        <v>35470000</v>
      </c>
      <c r="O33" s="288">
        <f>O34</f>
        <v>45.767741935483869</v>
      </c>
      <c r="P33" s="254">
        <f>P34</f>
        <v>42030000</v>
      </c>
      <c r="Q33" s="180"/>
      <c r="R33" s="5"/>
      <c r="S33" s="5"/>
      <c r="T33" s="5"/>
      <c r="U33" s="5"/>
      <c r="V33" s="5"/>
      <c r="W33" s="5"/>
    </row>
    <row r="34" spans="1:23" s="101" customFormat="1" x14ac:dyDescent="0.2">
      <c r="A34" s="245"/>
      <c r="B34" s="128" t="s">
        <v>107</v>
      </c>
      <c r="C34" s="263">
        <v>77500000</v>
      </c>
      <c r="D34" s="111"/>
      <c r="E34" s="111"/>
      <c r="F34" s="111"/>
      <c r="G34" s="111"/>
      <c r="H34" s="111"/>
      <c r="I34" s="111"/>
      <c r="J34" s="113"/>
      <c r="K34" s="297">
        <v>100</v>
      </c>
      <c r="L34" s="290">
        <f>N34/C34*100</f>
        <v>45.767741935483869</v>
      </c>
      <c r="M34" s="290">
        <f>K34-L34</f>
        <v>54.232258064516131</v>
      </c>
      <c r="N34" s="259">
        <f>BPBD!N34</f>
        <v>35470000</v>
      </c>
      <c r="O34" s="112">
        <f>N34/C34*100</f>
        <v>45.767741935483869</v>
      </c>
      <c r="P34" s="279">
        <f>C34-N34</f>
        <v>42030000</v>
      </c>
      <c r="Q34" s="106"/>
      <c r="R34" s="5"/>
      <c r="S34" s="5"/>
      <c r="T34" s="5"/>
      <c r="U34" s="5"/>
      <c r="V34" s="5"/>
      <c r="W34" s="5"/>
    </row>
    <row r="35" spans="1:23" s="101" customFormat="1" x14ac:dyDescent="0.2">
      <c r="A35" s="245"/>
      <c r="B35" s="128"/>
      <c r="C35" s="263"/>
      <c r="D35" s="111"/>
      <c r="E35" s="111"/>
      <c r="F35" s="111"/>
      <c r="G35" s="111"/>
      <c r="H35" s="111"/>
      <c r="I35" s="111"/>
      <c r="J35" s="248"/>
      <c r="K35" s="297"/>
      <c r="L35" s="300"/>
      <c r="M35" s="290"/>
      <c r="N35" s="272"/>
      <c r="O35" s="112"/>
      <c r="P35" s="279"/>
      <c r="Q35" s="249"/>
      <c r="R35" s="5"/>
      <c r="S35" s="5"/>
      <c r="T35" s="5"/>
      <c r="U35" s="5"/>
      <c r="V35" s="5"/>
      <c r="W35" s="5"/>
    </row>
    <row r="36" spans="1:23" s="101" customFormat="1" x14ac:dyDescent="0.2">
      <c r="A36" s="245"/>
      <c r="B36" s="107" t="s">
        <v>8</v>
      </c>
      <c r="C36" s="254">
        <f>C37</f>
        <v>75000</v>
      </c>
      <c r="D36" s="180"/>
      <c r="E36" s="180"/>
      <c r="F36" s="180"/>
      <c r="G36" s="180"/>
      <c r="H36" s="180"/>
      <c r="I36" s="180"/>
      <c r="J36" s="181"/>
      <c r="K36" s="295">
        <f>K37</f>
        <v>100</v>
      </c>
      <c r="L36" s="296">
        <f>N36/C36*100</f>
        <v>0</v>
      </c>
      <c r="M36" s="295">
        <f>M37</f>
        <v>100</v>
      </c>
      <c r="N36" s="254">
        <f>N37</f>
        <v>0</v>
      </c>
      <c r="O36" s="295">
        <f>O37</f>
        <v>0</v>
      </c>
      <c r="P36" s="254">
        <f>P37</f>
        <v>75000</v>
      </c>
      <c r="Q36" s="126"/>
      <c r="R36" s="5"/>
      <c r="S36" s="5"/>
      <c r="T36" s="5"/>
      <c r="U36" s="5"/>
      <c r="V36" s="5"/>
      <c r="W36" s="5"/>
    </row>
    <row r="37" spans="1:23" s="116" customFormat="1" x14ac:dyDescent="0.2">
      <c r="A37" s="246"/>
      <c r="B37" s="128" t="s">
        <v>108</v>
      </c>
      <c r="C37" s="262">
        <v>75000</v>
      </c>
      <c r="D37" s="108"/>
      <c r="E37" s="108"/>
      <c r="F37" s="108"/>
      <c r="G37" s="108"/>
      <c r="H37" s="108"/>
      <c r="I37" s="108"/>
      <c r="J37" s="109"/>
      <c r="K37" s="294">
        <v>100</v>
      </c>
      <c r="L37" s="301">
        <f>N37/C37*100</f>
        <v>0</v>
      </c>
      <c r="M37" s="301">
        <f>K37-L37</f>
        <v>100</v>
      </c>
      <c r="N37" s="259">
        <f>BPBD!N37</f>
        <v>0</v>
      </c>
      <c r="O37" s="182">
        <f>N37/C37*100</f>
        <v>0</v>
      </c>
      <c r="P37" s="281">
        <f>C37-N37</f>
        <v>75000</v>
      </c>
      <c r="Q37" s="106"/>
      <c r="R37" s="115"/>
      <c r="S37" s="115"/>
      <c r="T37" s="115"/>
      <c r="U37" s="115"/>
      <c r="V37" s="115"/>
      <c r="W37" s="115"/>
    </row>
    <row r="38" spans="1:23" s="101" customFormat="1" x14ac:dyDescent="0.2">
      <c r="A38" s="245"/>
      <c r="B38" s="117"/>
      <c r="C38" s="264"/>
      <c r="D38" s="118"/>
      <c r="E38" s="118"/>
      <c r="F38" s="118"/>
      <c r="G38" s="118"/>
      <c r="H38" s="118"/>
      <c r="I38" s="118"/>
      <c r="J38" s="120"/>
      <c r="K38" s="291"/>
      <c r="L38" s="292"/>
      <c r="M38" s="292"/>
      <c r="N38" s="274"/>
      <c r="O38" s="119"/>
      <c r="P38" s="280"/>
      <c r="Q38" s="121"/>
      <c r="R38" s="5"/>
      <c r="S38" s="5"/>
      <c r="T38" s="5"/>
      <c r="U38" s="5"/>
      <c r="V38" s="5"/>
      <c r="W38" s="5"/>
    </row>
    <row r="39" spans="1:23" s="101" customFormat="1" x14ac:dyDescent="0.2">
      <c r="A39" s="244" t="s">
        <v>7</v>
      </c>
      <c r="B39" s="103" t="s">
        <v>17</v>
      </c>
      <c r="C39" s="267">
        <f>C41+C44</f>
        <v>8428645</v>
      </c>
      <c r="D39" s="242"/>
      <c r="E39" s="242"/>
      <c r="F39" s="242"/>
      <c r="G39" s="242"/>
      <c r="H39" s="242"/>
      <c r="I39" s="242"/>
      <c r="J39" s="239"/>
      <c r="K39" s="298">
        <f>SUM(K41+K44)/2</f>
        <v>100</v>
      </c>
      <c r="L39" s="298">
        <f>N39/C39*100</f>
        <v>54.246501068677112</v>
      </c>
      <c r="M39" s="298">
        <f>100-L39</f>
        <v>45.753498931322888</v>
      </c>
      <c r="N39" s="267">
        <f>N41+N44</f>
        <v>4572245</v>
      </c>
      <c r="O39" s="298">
        <f>N39/C39*100</f>
        <v>54.246501068677112</v>
      </c>
      <c r="P39" s="267">
        <f>P41+P44</f>
        <v>3856400</v>
      </c>
      <c r="Q39" s="105"/>
      <c r="R39" s="5"/>
      <c r="S39" s="5"/>
      <c r="T39" s="5"/>
      <c r="U39" s="5"/>
      <c r="V39" s="5"/>
      <c r="W39" s="5"/>
    </row>
    <row r="40" spans="1:23" s="101" customFormat="1" x14ac:dyDescent="0.2">
      <c r="A40" s="244"/>
      <c r="B40" s="103"/>
      <c r="C40" s="266"/>
      <c r="D40" s="122"/>
      <c r="E40" s="122"/>
      <c r="F40" s="122"/>
      <c r="G40" s="122"/>
      <c r="H40" s="122"/>
      <c r="I40" s="122"/>
      <c r="J40" s="104"/>
      <c r="K40" s="299"/>
      <c r="L40" s="294"/>
      <c r="M40" s="294"/>
      <c r="N40" s="266"/>
      <c r="O40" s="294"/>
      <c r="P40" s="259"/>
      <c r="Q40" s="105"/>
      <c r="R40" s="5"/>
      <c r="S40" s="5"/>
      <c r="T40" s="5"/>
      <c r="U40" s="5"/>
      <c r="V40" s="5"/>
      <c r="W40" s="5"/>
    </row>
    <row r="41" spans="1:23" s="101" customFormat="1" x14ac:dyDescent="0.2">
      <c r="A41" s="245"/>
      <c r="B41" s="217" t="s">
        <v>0</v>
      </c>
      <c r="C41" s="254">
        <f>C42</f>
        <v>6000000</v>
      </c>
      <c r="D41" s="180"/>
      <c r="E41" s="180"/>
      <c r="F41" s="180"/>
      <c r="G41" s="180"/>
      <c r="H41" s="180"/>
      <c r="I41" s="180"/>
      <c r="J41" s="180"/>
      <c r="K41" s="288">
        <f>K42</f>
        <v>100</v>
      </c>
      <c r="L41" s="289">
        <f>O41</f>
        <v>50</v>
      </c>
      <c r="M41" s="288">
        <f>M42</f>
        <v>50</v>
      </c>
      <c r="N41" s="254">
        <f>N42</f>
        <v>3000000</v>
      </c>
      <c r="O41" s="288">
        <f>N41/C41*100</f>
        <v>50</v>
      </c>
      <c r="P41" s="278">
        <f>C41-N41</f>
        <v>3000000</v>
      </c>
      <c r="Q41" s="180"/>
      <c r="R41" s="5"/>
      <c r="S41" s="5"/>
      <c r="T41" s="5"/>
      <c r="U41" s="5"/>
      <c r="V41" s="5"/>
      <c r="W41" s="5"/>
    </row>
    <row r="42" spans="1:23" s="101" customFormat="1" x14ac:dyDescent="0.2">
      <c r="A42" s="245"/>
      <c r="B42" s="129" t="s">
        <v>109</v>
      </c>
      <c r="C42" s="262">
        <v>6000000</v>
      </c>
      <c r="D42" s="108"/>
      <c r="E42" s="108"/>
      <c r="F42" s="108"/>
      <c r="G42" s="108"/>
      <c r="H42" s="108"/>
      <c r="I42" s="108"/>
      <c r="J42" s="109"/>
      <c r="K42" s="297">
        <v>100</v>
      </c>
      <c r="L42" s="290">
        <f>N42/C42*100</f>
        <v>50</v>
      </c>
      <c r="M42" s="290">
        <f>K42-L42</f>
        <v>50</v>
      </c>
      <c r="N42" s="259">
        <f>BPBD!N42</f>
        <v>3000000</v>
      </c>
      <c r="O42" s="112">
        <f>N42/C42*100</f>
        <v>50</v>
      </c>
      <c r="P42" s="281">
        <f>C42-N42</f>
        <v>3000000</v>
      </c>
      <c r="Q42" s="106"/>
      <c r="R42" s="5"/>
      <c r="S42" s="5"/>
      <c r="T42" s="5"/>
      <c r="U42" s="5"/>
      <c r="V42" s="5"/>
      <c r="W42" s="5"/>
    </row>
    <row r="43" spans="1:23" s="101" customFormat="1" x14ac:dyDescent="0.2">
      <c r="A43" s="245"/>
      <c r="B43" s="129"/>
      <c r="C43" s="262"/>
      <c r="D43" s="108"/>
      <c r="E43" s="108"/>
      <c r="F43" s="108"/>
      <c r="G43" s="108"/>
      <c r="H43" s="108"/>
      <c r="I43" s="108"/>
      <c r="J43" s="109"/>
      <c r="K43" s="302"/>
      <c r="L43" s="290"/>
      <c r="M43" s="290"/>
      <c r="N43" s="272"/>
      <c r="O43" s="112"/>
      <c r="P43" s="281"/>
      <c r="Q43" s="106"/>
      <c r="R43" s="5"/>
      <c r="S43" s="5"/>
      <c r="T43" s="5"/>
      <c r="U43" s="5"/>
      <c r="V43" s="5"/>
      <c r="W43" s="5"/>
    </row>
    <row r="44" spans="1:23" s="101" customFormat="1" x14ac:dyDescent="0.2">
      <c r="A44" s="245"/>
      <c r="B44" s="243" t="s">
        <v>8</v>
      </c>
      <c r="C44" s="254">
        <f>SUM(C45:C46)</f>
        <v>2428645</v>
      </c>
      <c r="D44" s="180"/>
      <c r="E44" s="180"/>
      <c r="F44" s="180"/>
      <c r="G44" s="180"/>
      <c r="H44" s="180"/>
      <c r="I44" s="180"/>
      <c r="J44" s="180"/>
      <c r="K44" s="288">
        <f>K45</f>
        <v>100</v>
      </c>
      <c r="L44" s="289">
        <f>O44</f>
        <v>64.737538833382402</v>
      </c>
      <c r="M44" s="288">
        <f>100-L44</f>
        <v>35.262461166617598</v>
      </c>
      <c r="N44" s="254">
        <f>SUM(N45:N46)</f>
        <v>1572245</v>
      </c>
      <c r="O44" s="288">
        <f>N44/C44*100</f>
        <v>64.737538833382402</v>
      </c>
      <c r="P44" s="278">
        <f>C44-N44</f>
        <v>856400</v>
      </c>
      <c r="Q44" s="103"/>
      <c r="R44" s="5"/>
      <c r="S44" s="5"/>
      <c r="T44" s="5"/>
      <c r="U44" s="5"/>
      <c r="V44" s="5"/>
      <c r="W44" s="5"/>
    </row>
    <row r="45" spans="1:23" s="101" customFormat="1" x14ac:dyDescent="0.2">
      <c r="A45" s="245"/>
      <c r="B45" s="130" t="s">
        <v>110</v>
      </c>
      <c r="C45" s="263">
        <v>2428645</v>
      </c>
      <c r="D45" s="111"/>
      <c r="E45" s="111"/>
      <c r="F45" s="111"/>
      <c r="G45" s="111"/>
      <c r="H45" s="111"/>
      <c r="I45" s="111"/>
      <c r="J45" s="113"/>
      <c r="K45" s="297">
        <v>100</v>
      </c>
      <c r="L45" s="290">
        <f>N45/C45*100</f>
        <v>64.737538833382402</v>
      </c>
      <c r="M45" s="290">
        <f>K45-L45</f>
        <v>35.262461166617598</v>
      </c>
      <c r="N45" s="259">
        <f>BPBD!N45</f>
        <v>1572245</v>
      </c>
      <c r="O45" s="112">
        <f>N45/C45*100</f>
        <v>64.737538833382402</v>
      </c>
      <c r="P45" s="282">
        <f>C45-N45</f>
        <v>856400</v>
      </c>
      <c r="Q45" s="114"/>
      <c r="R45" s="5"/>
      <c r="S45" s="5"/>
      <c r="T45" s="5"/>
      <c r="U45" s="5"/>
      <c r="V45" s="5"/>
      <c r="W45" s="5"/>
    </row>
    <row r="46" spans="1:23" s="101" customFormat="1" x14ac:dyDescent="0.2">
      <c r="A46" s="245"/>
      <c r="B46" s="117"/>
      <c r="C46" s="262"/>
      <c r="D46" s="108"/>
      <c r="E46" s="108"/>
      <c r="F46" s="108"/>
      <c r="G46" s="108"/>
      <c r="H46" s="108"/>
      <c r="I46" s="108"/>
      <c r="J46" s="109"/>
      <c r="K46" s="298"/>
      <c r="L46" s="289"/>
      <c r="M46" s="289"/>
      <c r="N46" s="273"/>
      <c r="O46" s="124"/>
      <c r="P46" s="278"/>
      <c r="Q46" s="106"/>
      <c r="R46" s="5"/>
      <c r="S46" s="5"/>
      <c r="T46" s="5"/>
      <c r="U46" s="5"/>
      <c r="V46" s="5"/>
      <c r="W46" s="5"/>
    </row>
    <row r="47" spans="1:23" s="101" customFormat="1" x14ac:dyDescent="0.2">
      <c r="A47" s="244" t="s">
        <v>128</v>
      </c>
      <c r="B47" s="103" t="s">
        <v>12</v>
      </c>
      <c r="C47" s="240">
        <f>C49</f>
        <v>31234813</v>
      </c>
      <c r="D47" s="242"/>
      <c r="E47" s="242"/>
      <c r="F47" s="242"/>
      <c r="G47" s="242"/>
      <c r="H47" s="242"/>
      <c r="I47" s="242"/>
      <c r="J47" s="239"/>
      <c r="K47" s="298">
        <f>K49</f>
        <v>100</v>
      </c>
      <c r="L47" s="298">
        <f>N47/C47*100</f>
        <v>52.136050886554052</v>
      </c>
      <c r="M47" s="298">
        <f>100-L47</f>
        <v>47.863949113445948</v>
      </c>
      <c r="N47" s="240">
        <f>N49</f>
        <v>16284598</v>
      </c>
      <c r="O47" s="298">
        <f>N47/C47*100</f>
        <v>52.136050886554052</v>
      </c>
      <c r="P47" s="240">
        <f>P49</f>
        <v>14950215</v>
      </c>
      <c r="Q47" s="105"/>
      <c r="R47" s="5"/>
      <c r="S47" s="5"/>
      <c r="T47" s="5"/>
      <c r="U47" s="5"/>
      <c r="V47" s="5"/>
      <c r="W47" s="5"/>
    </row>
    <row r="48" spans="1:23" s="101" customFormat="1" x14ac:dyDescent="0.2">
      <c r="A48" s="244"/>
      <c r="B48" s="103"/>
      <c r="C48" s="258"/>
      <c r="D48" s="122"/>
      <c r="E48" s="122"/>
      <c r="F48" s="122"/>
      <c r="G48" s="122"/>
      <c r="H48" s="122"/>
      <c r="I48" s="122"/>
      <c r="J48" s="104"/>
      <c r="K48" s="299"/>
      <c r="L48" s="294"/>
      <c r="M48" s="299"/>
      <c r="N48" s="258"/>
      <c r="O48" s="299"/>
      <c r="P48" s="259"/>
      <c r="Q48" s="105"/>
      <c r="R48" s="5"/>
      <c r="S48" s="5"/>
      <c r="T48" s="5"/>
      <c r="U48" s="5"/>
      <c r="V48" s="5"/>
      <c r="W48" s="5"/>
    </row>
    <row r="49" spans="1:23" s="101" customFormat="1" x14ac:dyDescent="0.2">
      <c r="A49" s="245"/>
      <c r="B49" s="129" t="s">
        <v>8</v>
      </c>
      <c r="C49" s="254">
        <f>C50</f>
        <v>31234813</v>
      </c>
      <c r="D49" s="180"/>
      <c r="E49" s="180"/>
      <c r="F49" s="180"/>
      <c r="G49" s="180"/>
      <c r="H49" s="180"/>
      <c r="I49" s="180"/>
      <c r="J49" s="180"/>
      <c r="K49" s="288">
        <f>K50</f>
        <v>100</v>
      </c>
      <c r="L49" s="289">
        <f>O49</f>
        <v>52.136050886554052</v>
      </c>
      <c r="M49" s="288">
        <f>M50</f>
        <v>47.863949113445948</v>
      </c>
      <c r="N49" s="254">
        <f>N50</f>
        <v>16284598</v>
      </c>
      <c r="O49" s="288">
        <f>O50</f>
        <v>52.136050886554052</v>
      </c>
      <c r="P49" s="278">
        <f>C49-N49</f>
        <v>14950215</v>
      </c>
      <c r="Q49" s="180"/>
      <c r="R49" s="5"/>
      <c r="S49" s="5"/>
      <c r="T49" s="5"/>
      <c r="U49" s="5"/>
      <c r="V49" s="5"/>
      <c r="W49" s="5"/>
    </row>
    <row r="50" spans="1:23" s="101" customFormat="1" ht="13.5" customHeight="1" x14ac:dyDescent="0.2">
      <c r="A50" s="245"/>
      <c r="B50" s="129" t="s">
        <v>111</v>
      </c>
      <c r="C50" s="262">
        <v>31234813</v>
      </c>
      <c r="D50" s="108"/>
      <c r="E50" s="108"/>
      <c r="F50" s="108"/>
      <c r="G50" s="108"/>
      <c r="H50" s="108"/>
      <c r="I50" s="108"/>
      <c r="J50" s="109"/>
      <c r="K50" s="294">
        <v>100</v>
      </c>
      <c r="L50" s="301">
        <f>N50/C50*100</f>
        <v>52.136050886554052</v>
      </c>
      <c r="M50" s="301">
        <f>K50-L50</f>
        <v>47.863949113445948</v>
      </c>
      <c r="N50" s="259">
        <f>BPBD!N50</f>
        <v>16284598</v>
      </c>
      <c r="O50" s="182">
        <f>N50/C50*100</f>
        <v>52.136050886554052</v>
      </c>
      <c r="P50" s="281">
        <f>C50-N50</f>
        <v>14950215</v>
      </c>
      <c r="Q50" s="106"/>
      <c r="R50" s="5"/>
      <c r="S50" s="5"/>
      <c r="T50" s="5"/>
      <c r="U50" s="5"/>
      <c r="V50" s="5"/>
      <c r="W50" s="5"/>
    </row>
    <row r="51" spans="1:23" s="116" customFormat="1" x14ac:dyDescent="0.2">
      <c r="A51" s="246"/>
      <c r="B51" s="125"/>
      <c r="C51" s="254"/>
      <c r="D51" s="180"/>
      <c r="E51" s="180"/>
      <c r="F51" s="180"/>
      <c r="G51" s="180"/>
      <c r="H51" s="180"/>
      <c r="I51" s="180"/>
      <c r="J51" s="180"/>
      <c r="K51" s="303"/>
      <c r="L51" s="303"/>
      <c r="M51" s="303"/>
      <c r="N51" s="255"/>
      <c r="O51" s="183"/>
      <c r="P51" s="255"/>
      <c r="Q51" s="180"/>
      <c r="R51" s="115"/>
      <c r="S51" s="115"/>
      <c r="T51" s="115"/>
      <c r="U51" s="115"/>
      <c r="V51" s="115"/>
      <c r="W51" s="115"/>
    </row>
    <row r="52" spans="1:23" s="116" customFormat="1" ht="22.5" x14ac:dyDescent="0.2">
      <c r="A52" s="99">
        <v>11</v>
      </c>
      <c r="B52" s="127" t="s">
        <v>13</v>
      </c>
      <c r="C52" s="254">
        <f>C54</f>
        <v>26700000</v>
      </c>
      <c r="D52" s="251"/>
      <c r="E52" s="251"/>
      <c r="F52" s="251"/>
      <c r="G52" s="251"/>
      <c r="H52" s="251"/>
      <c r="I52" s="251"/>
      <c r="J52" s="250"/>
      <c r="K52" s="304">
        <f>K54</f>
        <v>100</v>
      </c>
      <c r="L52" s="304">
        <f>N52/C52*100</f>
        <v>17.835205992509362</v>
      </c>
      <c r="M52" s="304">
        <f>100-L52</f>
        <v>82.164794007490642</v>
      </c>
      <c r="N52" s="254">
        <f>N54</f>
        <v>4762000</v>
      </c>
      <c r="O52" s="304">
        <f>N52/C52*100</f>
        <v>17.835205992509362</v>
      </c>
      <c r="P52" s="254">
        <f>P54</f>
        <v>21938000</v>
      </c>
      <c r="Q52" s="250"/>
      <c r="R52" s="115"/>
      <c r="S52" s="115"/>
      <c r="T52" s="115"/>
      <c r="U52" s="115"/>
      <c r="V52" s="115"/>
      <c r="W52" s="115"/>
    </row>
    <row r="53" spans="1:23" s="116" customFormat="1" x14ac:dyDescent="0.2">
      <c r="A53" s="244"/>
      <c r="B53" s="127"/>
      <c r="C53" s="258"/>
      <c r="D53" s="122"/>
      <c r="E53" s="122"/>
      <c r="F53" s="122"/>
      <c r="G53" s="122"/>
      <c r="H53" s="122"/>
      <c r="I53" s="122"/>
      <c r="J53" s="104"/>
      <c r="K53" s="299"/>
      <c r="L53" s="299"/>
      <c r="M53" s="299"/>
      <c r="N53" s="258"/>
      <c r="O53" s="123"/>
      <c r="P53" s="259"/>
      <c r="Q53" s="105"/>
      <c r="R53" s="115"/>
      <c r="S53" s="115"/>
      <c r="T53" s="115"/>
      <c r="U53" s="115"/>
      <c r="V53" s="115"/>
      <c r="W53" s="115"/>
    </row>
    <row r="54" spans="1:23" s="116" customFormat="1" x14ac:dyDescent="0.2">
      <c r="A54" s="245"/>
      <c r="B54" s="107" t="s">
        <v>8</v>
      </c>
      <c r="C54" s="254">
        <f>SUM(C55:C58)</f>
        <v>26700000</v>
      </c>
      <c r="D54" s="180"/>
      <c r="E54" s="180"/>
      <c r="F54" s="180"/>
      <c r="G54" s="180"/>
      <c r="H54" s="180"/>
      <c r="I54" s="180"/>
      <c r="J54" s="180"/>
      <c r="K54" s="288">
        <f>SUM(K55:K58)/4</f>
        <v>100</v>
      </c>
      <c r="L54" s="288">
        <f>N54/C54*100</f>
        <v>17.835205992509362</v>
      </c>
      <c r="M54" s="288">
        <f>100-L54</f>
        <v>82.164794007490642</v>
      </c>
      <c r="N54" s="254">
        <f>SUM(N55:N58)</f>
        <v>4762000</v>
      </c>
      <c r="O54" s="288">
        <f>N54/C54*100</f>
        <v>17.835205992509362</v>
      </c>
      <c r="P54" s="278">
        <f>C54-N54</f>
        <v>21938000</v>
      </c>
      <c r="Q54" s="180"/>
      <c r="R54" s="115"/>
      <c r="S54" s="115"/>
      <c r="T54" s="115"/>
      <c r="U54" s="115"/>
      <c r="V54" s="115"/>
      <c r="W54" s="115"/>
    </row>
    <row r="55" spans="1:23" s="116" customFormat="1" x14ac:dyDescent="0.2">
      <c r="A55" s="247"/>
      <c r="B55" s="107" t="s">
        <v>119</v>
      </c>
      <c r="C55" s="262">
        <v>5000000</v>
      </c>
      <c r="D55" s="108"/>
      <c r="E55" s="108"/>
      <c r="F55" s="108"/>
      <c r="G55" s="108"/>
      <c r="H55" s="108"/>
      <c r="I55" s="108"/>
      <c r="J55" s="109"/>
      <c r="K55" s="294">
        <v>100</v>
      </c>
      <c r="L55" s="301">
        <f>N55/C55*100</f>
        <v>0</v>
      </c>
      <c r="M55" s="301">
        <f>K55-L55</f>
        <v>100</v>
      </c>
      <c r="N55" s="259">
        <f>BPBD!N55</f>
        <v>0</v>
      </c>
      <c r="O55" s="182">
        <f>N55/C55*100</f>
        <v>0</v>
      </c>
      <c r="P55" s="281">
        <f>C55-N55</f>
        <v>5000000</v>
      </c>
      <c r="Q55" s="106"/>
      <c r="R55" s="115"/>
      <c r="S55" s="115"/>
      <c r="T55" s="115"/>
      <c r="U55" s="115"/>
      <c r="V55" s="115"/>
      <c r="W55" s="115"/>
    </row>
    <row r="56" spans="1:23" s="116" customFormat="1" x14ac:dyDescent="0.2">
      <c r="A56" s="245"/>
      <c r="B56" s="107" t="s">
        <v>130</v>
      </c>
      <c r="C56" s="262">
        <v>14400000</v>
      </c>
      <c r="D56" s="108"/>
      <c r="E56" s="108"/>
      <c r="F56" s="108"/>
      <c r="G56" s="108"/>
      <c r="H56" s="108"/>
      <c r="I56" s="108"/>
      <c r="J56" s="109"/>
      <c r="K56" s="294">
        <v>100</v>
      </c>
      <c r="L56" s="301">
        <f>N56/C56*100</f>
        <v>6.9444444444444446</v>
      </c>
      <c r="M56" s="301">
        <f>100-L56</f>
        <v>93.055555555555557</v>
      </c>
      <c r="N56" s="259">
        <f>BPBD!N56</f>
        <v>1000000</v>
      </c>
      <c r="O56" s="182">
        <f>N56/C56*100</f>
        <v>6.9444444444444446</v>
      </c>
      <c r="P56" s="281">
        <f>C56-N56</f>
        <v>13400000</v>
      </c>
      <c r="Q56" s="106"/>
      <c r="R56" s="115"/>
      <c r="S56" s="115"/>
      <c r="T56" s="115"/>
      <c r="U56" s="115"/>
      <c r="V56" s="115"/>
      <c r="W56" s="115"/>
    </row>
    <row r="57" spans="1:23" s="116" customFormat="1" x14ac:dyDescent="0.2">
      <c r="A57" s="245"/>
      <c r="B57" s="107" t="s">
        <v>116</v>
      </c>
      <c r="C57" s="262">
        <v>900000</v>
      </c>
      <c r="D57" s="108"/>
      <c r="E57" s="108"/>
      <c r="F57" s="108"/>
      <c r="G57" s="108"/>
      <c r="H57" s="108"/>
      <c r="I57" s="108"/>
      <c r="J57" s="109"/>
      <c r="K57" s="294">
        <v>100</v>
      </c>
      <c r="L57" s="301">
        <f>N57/C57*100</f>
        <v>50</v>
      </c>
      <c r="M57" s="301">
        <f>K57-L57</f>
        <v>50</v>
      </c>
      <c r="N57" s="259">
        <f>BPBD!N57</f>
        <v>450000</v>
      </c>
      <c r="O57" s="182">
        <f>N57/C57*100</f>
        <v>50</v>
      </c>
      <c r="P57" s="283">
        <f>C57-N57</f>
        <v>450000</v>
      </c>
      <c r="Q57" s="106"/>
      <c r="R57" s="115"/>
      <c r="S57" s="115"/>
      <c r="T57" s="115"/>
      <c r="U57" s="115"/>
      <c r="V57" s="115"/>
      <c r="W57" s="115"/>
    </row>
    <row r="58" spans="1:23" s="116" customFormat="1" x14ac:dyDescent="0.2">
      <c r="A58" s="245"/>
      <c r="B58" s="107" t="s">
        <v>108</v>
      </c>
      <c r="C58" s="262">
        <v>6400000</v>
      </c>
      <c r="D58" s="108"/>
      <c r="E58" s="108"/>
      <c r="F58" s="108"/>
      <c r="G58" s="108"/>
      <c r="H58" s="108"/>
      <c r="I58" s="108"/>
      <c r="J58" s="109"/>
      <c r="K58" s="294">
        <v>100</v>
      </c>
      <c r="L58" s="301">
        <f>N58/C58*100</f>
        <v>51.749999999999993</v>
      </c>
      <c r="M58" s="301">
        <f>K58-L58</f>
        <v>48.250000000000007</v>
      </c>
      <c r="N58" s="259">
        <f>BPBD!N58</f>
        <v>3312000</v>
      </c>
      <c r="O58" s="182">
        <f>N58/C58*100</f>
        <v>51.749999999999993</v>
      </c>
      <c r="P58" s="283">
        <f>C58-N58</f>
        <v>3088000</v>
      </c>
      <c r="Q58" s="106"/>
      <c r="R58" s="115"/>
      <c r="S58" s="115"/>
      <c r="T58" s="115"/>
      <c r="U58" s="115"/>
      <c r="V58" s="115"/>
      <c r="W58" s="115"/>
    </row>
    <row r="59" spans="1:23" s="116" customFormat="1" x14ac:dyDescent="0.2">
      <c r="A59" s="245"/>
      <c r="B59" s="117"/>
      <c r="C59" s="264"/>
      <c r="D59" s="118"/>
      <c r="E59" s="118"/>
      <c r="F59" s="118"/>
      <c r="G59" s="118"/>
      <c r="H59" s="118"/>
      <c r="I59" s="118"/>
      <c r="J59" s="120"/>
      <c r="K59" s="291"/>
      <c r="L59" s="292"/>
      <c r="M59" s="292"/>
      <c r="N59" s="274"/>
      <c r="O59" s="119"/>
      <c r="P59" s="280"/>
      <c r="Q59" s="121"/>
      <c r="R59" s="115"/>
      <c r="S59" s="115"/>
      <c r="T59" s="115"/>
      <c r="U59" s="115"/>
      <c r="V59" s="115"/>
      <c r="W59" s="115"/>
    </row>
    <row r="60" spans="1:23" s="116" customFormat="1" ht="22.5" x14ac:dyDescent="0.2">
      <c r="A60" s="260">
        <v>13</v>
      </c>
      <c r="B60" s="127" t="s">
        <v>157</v>
      </c>
      <c r="C60" s="265">
        <f>C62</f>
        <v>4460500</v>
      </c>
      <c r="D60" s="252"/>
      <c r="E60" s="252"/>
      <c r="F60" s="252"/>
      <c r="G60" s="252"/>
      <c r="H60" s="252"/>
      <c r="I60" s="252"/>
      <c r="J60" s="253"/>
      <c r="K60" s="293">
        <f>K62</f>
        <v>100</v>
      </c>
      <c r="L60" s="293">
        <f t="shared" ref="L60" si="1">L62</f>
        <v>54.471471808093263</v>
      </c>
      <c r="M60" s="293">
        <f>100-L60</f>
        <v>45.528528191906737</v>
      </c>
      <c r="N60" s="265">
        <f>N62</f>
        <v>2429700</v>
      </c>
      <c r="O60" s="293">
        <f>N60/C60*100</f>
        <v>54.471471808093263</v>
      </c>
      <c r="P60" s="265">
        <f>P62</f>
        <v>2030800</v>
      </c>
      <c r="Q60" s="251"/>
      <c r="R60" s="115"/>
      <c r="S60" s="115"/>
      <c r="T60" s="115"/>
      <c r="U60" s="115"/>
      <c r="V60" s="115"/>
      <c r="W60" s="115"/>
    </row>
    <row r="61" spans="1:23" s="116" customFormat="1" x14ac:dyDescent="0.2">
      <c r="A61" s="245"/>
      <c r="B61" s="127"/>
      <c r="C61" s="266"/>
      <c r="D61" s="122"/>
      <c r="E61" s="122"/>
      <c r="F61" s="122"/>
      <c r="G61" s="122"/>
      <c r="H61" s="122"/>
      <c r="I61" s="122"/>
      <c r="J61" s="104"/>
      <c r="K61" s="294"/>
      <c r="L61" s="294"/>
      <c r="M61" s="294"/>
      <c r="N61" s="266"/>
      <c r="O61" s="123"/>
      <c r="P61" s="259"/>
      <c r="Q61" s="131"/>
      <c r="R61" s="115"/>
      <c r="S61" s="115"/>
      <c r="T61" s="115"/>
      <c r="U61" s="115"/>
      <c r="V61" s="115"/>
      <c r="W61" s="115"/>
    </row>
    <row r="62" spans="1:23" s="116" customFormat="1" x14ac:dyDescent="0.2">
      <c r="A62" s="245"/>
      <c r="B62" s="107" t="s">
        <v>8</v>
      </c>
      <c r="C62" s="254">
        <f>C63</f>
        <v>4460500</v>
      </c>
      <c r="D62" s="180"/>
      <c r="E62" s="180"/>
      <c r="F62" s="180"/>
      <c r="G62" s="180"/>
      <c r="H62" s="180"/>
      <c r="I62" s="180"/>
      <c r="J62" s="180"/>
      <c r="K62" s="288">
        <f>K63</f>
        <v>100</v>
      </c>
      <c r="L62" s="288">
        <f t="shared" ref="L62:O62" si="2">L63</f>
        <v>54.471471808093263</v>
      </c>
      <c r="M62" s="288">
        <f>100-L62</f>
        <v>45.528528191906737</v>
      </c>
      <c r="N62" s="254">
        <f>N63</f>
        <v>2429700</v>
      </c>
      <c r="O62" s="288">
        <f t="shared" si="2"/>
        <v>54.471471808093263</v>
      </c>
      <c r="P62" s="278">
        <f>C62-N62</f>
        <v>2030800</v>
      </c>
      <c r="Q62" s="180"/>
      <c r="R62" s="115"/>
      <c r="S62" s="115"/>
      <c r="T62" s="115"/>
      <c r="U62" s="115"/>
      <c r="V62" s="115"/>
      <c r="W62" s="115"/>
    </row>
    <row r="63" spans="1:23" s="116" customFormat="1" ht="22.5" x14ac:dyDescent="0.2">
      <c r="A63" s="245"/>
      <c r="B63" s="107" t="s">
        <v>124</v>
      </c>
      <c r="C63" s="263">
        <v>4460500</v>
      </c>
      <c r="D63" s="111"/>
      <c r="E63" s="111"/>
      <c r="F63" s="111"/>
      <c r="G63" s="111"/>
      <c r="H63" s="111"/>
      <c r="I63" s="111"/>
      <c r="J63" s="113"/>
      <c r="K63" s="297">
        <v>100</v>
      </c>
      <c r="L63" s="301">
        <f>N63/C63*100</f>
        <v>54.471471808093263</v>
      </c>
      <c r="M63" s="290">
        <f>K63-L63</f>
        <v>45.528528191906737</v>
      </c>
      <c r="N63" s="259">
        <f>BPBD!N63</f>
        <v>2429700</v>
      </c>
      <c r="O63" s="112">
        <f>N63/C63*100</f>
        <v>54.471471808093263</v>
      </c>
      <c r="P63" s="282">
        <f>C63-N63</f>
        <v>2030800</v>
      </c>
      <c r="Q63" s="114"/>
      <c r="R63" s="115"/>
      <c r="S63" s="115"/>
      <c r="T63" s="115"/>
      <c r="U63" s="115"/>
      <c r="V63" s="115"/>
      <c r="W63" s="115"/>
    </row>
    <row r="64" spans="1:23" s="116" customFormat="1" x14ac:dyDescent="0.2">
      <c r="A64" s="245"/>
      <c r="B64" s="117"/>
      <c r="C64" s="262"/>
      <c r="D64" s="109"/>
      <c r="E64" s="109"/>
      <c r="F64" s="109"/>
      <c r="G64" s="109"/>
      <c r="H64" s="109"/>
      <c r="I64" s="109"/>
      <c r="J64" s="109"/>
      <c r="K64" s="298"/>
      <c r="L64" s="289"/>
      <c r="M64" s="289"/>
      <c r="N64" s="273"/>
      <c r="O64" s="124"/>
      <c r="P64" s="278"/>
      <c r="Q64" s="106"/>
      <c r="R64" s="115"/>
      <c r="S64" s="115"/>
      <c r="T64" s="115"/>
      <c r="U64" s="115"/>
      <c r="V64" s="115"/>
      <c r="W64" s="115"/>
    </row>
    <row r="65" spans="1:23" s="116" customFormat="1" ht="22.5" x14ac:dyDescent="0.2">
      <c r="A65" s="260">
        <v>15</v>
      </c>
      <c r="B65" s="127" t="s">
        <v>50</v>
      </c>
      <c r="C65" s="254">
        <f>C67</f>
        <v>12000000</v>
      </c>
      <c r="D65" s="253"/>
      <c r="E65" s="253"/>
      <c r="F65" s="253"/>
      <c r="G65" s="253"/>
      <c r="H65" s="253"/>
      <c r="I65" s="253"/>
      <c r="J65" s="253"/>
      <c r="K65" s="293">
        <f>K67</f>
        <v>100</v>
      </c>
      <c r="L65" s="293">
        <f t="shared" ref="L65" si="3">L67</f>
        <v>5</v>
      </c>
      <c r="M65" s="293">
        <f>100-L65</f>
        <v>95</v>
      </c>
      <c r="N65" s="254">
        <f>N67</f>
        <v>600000</v>
      </c>
      <c r="O65" s="293">
        <f>N65/C65*100</f>
        <v>5</v>
      </c>
      <c r="P65" s="254">
        <f>P67</f>
        <v>11400000</v>
      </c>
      <c r="Q65" s="250"/>
      <c r="R65" s="115"/>
      <c r="S65" s="115"/>
      <c r="T65" s="115"/>
      <c r="U65" s="115"/>
      <c r="V65" s="115"/>
      <c r="W65" s="115"/>
    </row>
    <row r="66" spans="1:23" s="116" customFormat="1" x14ac:dyDescent="0.2">
      <c r="A66" s="244"/>
      <c r="B66" s="127"/>
      <c r="C66" s="258"/>
      <c r="D66" s="104"/>
      <c r="E66" s="104"/>
      <c r="F66" s="104"/>
      <c r="G66" s="104"/>
      <c r="H66" s="104"/>
      <c r="I66" s="104"/>
      <c r="J66" s="104"/>
      <c r="K66" s="299"/>
      <c r="L66" s="299"/>
      <c r="M66" s="299"/>
      <c r="N66" s="258"/>
      <c r="O66" s="123"/>
      <c r="P66" s="259"/>
      <c r="Q66" s="105"/>
      <c r="R66" s="115"/>
      <c r="S66" s="115"/>
      <c r="T66" s="115"/>
      <c r="U66" s="115"/>
      <c r="V66" s="115"/>
      <c r="W66" s="115"/>
    </row>
    <row r="67" spans="1:23" s="116" customFormat="1" x14ac:dyDescent="0.2">
      <c r="A67" s="245"/>
      <c r="B67" s="107" t="s">
        <v>8</v>
      </c>
      <c r="C67" s="254">
        <f>C68</f>
        <v>12000000</v>
      </c>
      <c r="D67" s="180"/>
      <c r="E67" s="180"/>
      <c r="F67" s="180"/>
      <c r="G67" s="180"/>
      <c r="H67" s="180"/>
      <c r="I67" s="180"/>
      <c r="J67" s="180"/>
      <c r="K67" s="288">
        <f>K68</f>
        <v>100</v>
      </c>
      <c r="L67" s="288">
        <f t="shared" ref="L67:O67" si="4">L68</f>
        <v>5</v>
      </c>
      <c r="M67" s="288">
        <f t="shared" si="4"/>
        <v>95</v>
      </c>
      <c r="N67" s="254">
        <f>N68</f>
        <v>600000</v>
      </c>
      <c r="O67" s="288">
        <f t="shared" si="4"/>
        <v>5</v>
      </c>
      <c r="P67" s="278">
        <f>C67-N67</f>
        <v>11400000</v>
      </c>
      <c r="Q67" s="180"/>
      <c r="R67" s="115"/>
      <c r="S67" s="115"/>
      <c r="T67" s="115"/>
      <c r="U67" s="115"/>
      <c r="V67" s="115"/>
      <c r="W67" s="115"/>
    </row>
    <row r="68" spans="1:23" s="116" customFormat="1" x14ac:dyDescent="0.2">
      <c r="A68" s="245"/>
      <c r="B68" s="107" t="s">
        <v>112</v>
      </c>
      <c r="C68" s="262">
        <v>12000000</v>
      </c>
      <c r="D68" s="109"/>
      <c r="E68" s="109"/>
      <c r="F68" s="109"/>
      <c r="G68" s="109"/>
      <c r="H68" s="109"/>
      <c r="I68" s="109"/>
      <c r="J68" s="109"/>
      <c r="K68" s="294">
        <v>100</v>
      </c>
      <c r="L68" s="301">
        <f>N68/C68*100</f>
        <v>5</v>
      </c>
      <c r="M68" s="301">
        <f>K68-L68</f>
        <v>95</v>
      </c>
      <c r="N68" s="259">
        <f>BPBD!N68</f>
        <v>600000</v>
      </c>
      <c r="O68" s="182">
        <f>N68/C68*100</f>
        <v>5</v>
      </c>
      <c r="P68" s="281">
        <f>C68-N68</f>
        <v>11400000</v>
      </c>
      <c r="Q68" s="106"/>
      <c r="R68" s="115"/>
      <c r="S68" s="115"/>
      <c r="T68" s="115"/>
      <c r="U68" s="115"/>
      <c r="V68" s="115"/>
      <c r="W68" s="115"/>
    </row>
    <row r="69" spans="1:23" s="116" customFormat="1" x14ac:dyDescent="0.2">
      <c r="A69" s="245"/>
      <c r="B69" s="117"/>
      <c r="C69" s="262"/>
      <c r="D69" s="109"/>
      <c r="E69" s="109"/>
      <c r="F69" s="109"/>
      <c r="G69" s="109"/>
      <c r="H69" s="109"/>
      <c r="I69" s="109"/>
      <c r="J69" s="109"/>
      <c r="K69" s="298"/>
      <c r="L69" s="289"/>
      <c r="M69" s="289"/>
      <c r="N69" s="273"/>
      <c r="O69" s="124"/>
      <c r="P69" s="278"/>
      <c r="Q69" s="106"/>
      <c r="R69" s="115"/>
      <c r="S69" s="115"/>
      <c r="T69" s="115"/>
      <c r="U69" s="115"/>
      <c r="V69" s="115"/>
      <c r="W69" s="115"/>
    </row>
    <row r="70" spans="1:23" s="116" customFormat="1" x14ac:dyDescent="0.2">
      <c r="A70" s="244">
        <v>17</v>
      </c>
      <c r="B70" s="103" t="s">
        <v>14</v>
      </c>
      <c r="C70" s="240">
        <f>C72</f>
        <v>2400000</v>
      </c>
      <c r="D70" s="239"/>
      <c r="E70" s="239"/>
      <c r="F70" s="239"/>
      <c r="G70" s="239"/>
      <c r="H70" s="239"/>
      <c r="I70" s="239"/>
      <c r="J70" s="239"/>
      <c r="K70" s="298">
        <f>K72</f>
        <v>100</v>
      </c>
      <c r="L70" s="298">
        <f t="shared" ref="L70" si="5">L72</f>
        <v>33.333333333333329</v>
      </c>
      <c r="M70" s="298">
        <f>100-L70</f>
        <v>66.666666666666671</v>
      </c>
      <c r="N70" s="240">
        <f>N72</f>
        <v>800000</v>
      </c>
      <c r="O70" s="298">
        <f>N70/C70*100</f>
        <v>33.333333333333329</v>
      </c>
      <c r="P70" s="240">
        <f>P72</f>
        <v>1600000</v>
      </c>
      <c r="Q70" s="105"/>
      <c r="R70" s="115"/>
      <c r="S70" s="115"/>
      <c r="T70" s="115"/>
      <c r="U70" s="115"/>
      <c r="V70" s="115"/>
      <c r="W70" s="115"/>
    </row>
    <row r="71" spans="1:23" s="116" customFormat="1" x14ac:dyDescent="0.2">
      <c r="A71" s="244"/>
      <c r="B71" s="103"/>
      <c r="C71" s="258"/>
      <c r="D71" s="104"/>
      <c r="E71" s="104"/>
      <c r="F71" s="104"/>
      <c r="G71" s="104"/>
      <c r="H71" s="104"/>
      <c r="I71" s="104"/>
      <c r="J71" s="104"/>
      <c r="K71" s="299"/>
      <c r="L71" s="294"/>
      <c r="M71" s="294"/>
      <c r="N71" s="258"/>
      <c r="O71" s="294"/>
      <c r="P71" s="259"/>
      <c r="Q71" s="105"/>
      <c r="R71" s="115"/>
      <c r="S71" s="115"/>
      <c r="T71" s="115"/>
      <c r="U71" s="115"/>
      <c r="V71" s="115"/>
      <c r="W71" s="115"/>
    </row>
    <row r="72" spans="1:23" s="116" customFormat="1" x14ac:dyDescent="0.2">
      <c r="A72" s="245"/>
      <c r="B72" s="132" t="s">
        <v>8</v>
      </c>
      <c r="C72" s="254">
        <f>C73</f>
        <v>2400000</v>
      </c>
      <c r="D72" s="180"/>
      <c r="E72" s="180"/>
      <c r="F72" s="180"/>
      <c r="G72" s="180"/>
      <c r="H72" s="180"/>
      <c r="I72" s="180"/>
      <c r="J72" s="180"/>
      <c r="K72" s="288">
        <f>K73</f>
        <v>100</v>
      </c>
      <c r="L72" s="288">
        <f>L73</f>
        <v>33.333333333333329</v>
      </c>
      <c r="M72" s="288">
        <f>M73</f>
        <v>66.666666666666671</v>
      </c>
      <c r="N72" s="254">
        <f>N73</f>
        <v>800000</v>
      </c>
      <c r="O72" s="288">
        <f>O73</f>
        <v>33.333333333333329</v>
      </c>
      <c r="P72" s="278">
        <f>C72-N72</f>
        <v>1600000</v>
      </c>
      <c r="Q72" s="180"/>
      <c r="R72" s="115"/>
      <c r="S72" s="115"/>
      <c r="T72" s="115"/>
      <c r="U72" s="115"/>
      <c r="V72" s="115"/>
      <c r="W72" s="115"/>
    </row>
    <row r="73" spans="1:23" s="116" customFormat="1" x14ac:dyDescent="0.2">
      <c r="A73" s="245"/>
      <c r="B73" s="132" t="s">
        <v>93</v>
      </c>
      <c r="C73" s="262">
        <v>2400000</v>
      </c>
      <c r="D73" s="109"/>
      <c r="E73" s="109"/>
      <c r="F73" s="109"/>
      <c r="G73" s="109"/>
      <c r="H73" s="109"/>
      <c r="I73" s="109"/>
      <c r="J73" s="109"/>
      <c r="K73" s="294">
        <v>100</v>
      </c>
      <c r="L73" s="301">
        <f>N73/C73*100</f>
        <v>33.333333333333329</v>
      </c>
      <c r="M73" s="301">
        <f>K73-L73</f>
        <v>66.666666666666671</v>
      </c>
      <c r="N73" s="259">
        <f>BPBD!N73</f>
        <v>800000</v>
      </c>
      <c r="O73" s="182">
        <f>N73/C73*100</f>
        <v>33.333333333333329</v>
      </c>
      <c r="P73" s="281">
        <f>C73-N73</f>
        <v>1600000</v>
      </c>
      <c r="Q73" s="106"/>
      <c r="R73" s="115"/>
      <c r="S73" s="115"/>
      <c r="T73" s="115"/>
      <c r="U73" s="115"/>
      <c r="V73" s="115"/>
      <c r="W73" s="115"/>
    </row>
    <row r="74" spans="1:23" s="116" customFormat="1" x14ac:dyDescent="0.2">
      <c r="A74" s="245"/>
      <c r="B74" s="117"/>
      <c r="C74" s="262"/>
      <c r="D74" s="109"/>
      <c r="E74" s="109"/>
      <c r="F74" s="109"/>
      <c r="G74" s="109"/>
      <c r="H74" s="109"/>
      <c r="I74" s="109"/>
      <c r="J74" s="109"/>
      <c r="K74" s="298"/>
      <c r="L74" s="289"/>
      <c r="M74" s="289"/>
      <c r="N74" s="273"/>
      <c r="O74" s="124"/>
      <c r="P74" s="278"/>
      <c r="Q74" s="106"/>
      <c r="R74" s="115"/>
      <c r="S74" s="115"/>
      <c r="T74" s="115"/>
      <c r="U74" s="115"/>
      <c r="V74" s="115"/>
      <c r="W74" s="115"/>
    </row>
    <row r="75" spans="1:23" s="116" customFormat="1" ht="22.5" x14ac:dyDescent="0.2">
      <c r="A75" s="260">
        <v>18</v>
      </c>
      <c r="B75" s="127" t="s">
        <v>51</v>
      </c>
      <c r="C75" s="254">
        <f>C77</f>
        <v>467622000</v>
      </c>
      <c r="D75" s="253"/>
      <c r="E75" s="253"/>
      <c r="F75" s="253"/>
      <c r="G75" s="253"/>
      <c r="H75" s="253"/>
      <c r="I75" s="253"/>
      <c r="J75" s="253"/>
      <c r="K75" s="293">
        <f>K77</f>
        <v>100</v>
      </c>
      <c r="L75" s="293">
        <f>N75/C75*100</f>
        <v>63.341579951328207</v>
      </c>
      <c r="M75" s="293">
        <f>100-L75</f>
        <v>36.658420048671793</v>
      </c>
      <c r="N75" s="254">
        <f>N77</f>
        <v>296199163</v>
      </c>
      <c r="O75" s="293">
        <f>N75/C75*100</f>
        <v>63.341579951328207</v>
      </c>
      <c r="P75" s="254">
        <f>P77</f>
        <v>171422837</v>
      </c>
      <c r="Q75" s="250"/>
      <c r="R75" s="115"/>
      <c r="S75" s="115"/>
      <c r="T75" s="115"/>
      <c r="U75" s="115"/>
      <c r="V75" s="115"/>
      <c r="W75" s="115"/>
    </row>
    <row r="76" spans="1:23" s="116" customFormat="1" x14ac:dyDescent="0.2">
      <c r="A76" s="244"/>
      <c r="B76" s="127"/>
      <c r="C76" s="258"/>
      <c r="D76" s="104"/>
      <c r="E76" s="104"/>
      <c r="F76" s="104"/>
      <c r="G76" s="104"/>
      <c r="H76" s="104"/>
      <c r="I76" s="104"/>
      <c r="J76" s="104"/>
      <c r="K76" s="299"/>
      <c r="L76" s="294"/>
      <c r="M76" s="294"/>
      <c r="N76" s="258"/>
      <c r="O76" s="294"/>
      <c r="P76" s="259"/>
      <c r="Q76" s="105"/>
      <c r="R76" s="115"/>
      <c r="S76" s="115"/>
      <c r="T76" s="115"/>
      <c r="U76" s="115"/>
      <c r="V76" s="115"/>
      <c r="W76" s="115"/>
    </row>
    <row r="77" spans="1:23" s="116" customFormat="1" x14ac:dyDescent="0.2">
      <c r="A77" s="245"/>
      <c r="B77" s="107" t="s">
        <v>8</v>
      </c>
      <c r="C77" s="254">
        <f>SUM(C78:C79)</f>
        <v>467622000</v>
      </c>
      <c r="D77" s="180"/>
      <c r="E77" s="180"/>
      <c r="F77" s="180"/>
      <c r="G77" s="180"/>
      <c r="H77" s="180"/>
      <c r="I77" s="180"/>
      <c r="J77" s="180"/>
      <c r="K77" s="288">
        <f>SUM(K78:K79)/2</f>
        <v>100</v>
      </c>
      <c r="L77" s="288">
        <f>N77/C77*100</f>
        <v>63.341579951328207</v>
      </c>
      <c r="M77" s="288">
        <f>100-L77</f>
        <v>36.658420048671793</v>
      </c>
      <c r="N77" s="254">
        <f>SUM(N78:N79)</f>
        <v>296199163</v>
      </c>
      <c r="O77" s="288">
        <f>N77/C77*100</f>
        <v>63.341579951328207</v>
      </c>
      <c r="P77" s="278">
        <f>C77-N77</f>
        <v>171422837</v>
      </c>
      <c r="Q77" s="180"/>
      <c r="R77" s="115"/>
      <c r="S77" s="115"/>
      <c r="T77" s="115"/>
      <c r="U77" s="115"/>
      <c r="V77" s="115"/>
      <c r="W77" s="115"/>
    </row>
    <row r="78" spans="1:23" s="116" customFormat="1" x14ac:dyDescent="0.2">
      <c r="A78" s="245"/>
      <c r="B78" s="107" t="s">
        <v>9</v>
      </c>
      <c r="C78" s="262">
        <v>158807000</v>
      </c>
      <c r="D78" s="109"/>
      <c r="E78" s="109"/>
      <c r="F78" s="109"/>
      <c r="G78" s="109"/>
      <c r="H78" s="109"/>
      <c r="I78" s="109"/>
      <c r="J78" s="109"/>
      <c r="K78" s="294">
        <v>100</v>
      </c>
      <c r="L78" s="301">
        <f>N78/C78*100</f>
        <v>34.984226136127496</v>
      </c>
      <c r="M78" s="301">
        <f>100-L78</f>
        <v>65.015773863872511</v>
      </c>
      <c r="N78" s="259">
        <f>BPBD!N78</f>
        <v>55557400</v>
      </c>
      <c r="O78" s="182">
        <f>N78/C78*100</f>
        <v>34.984226136127496</v>
      </c>
      <c r="P78" s="281">
        <f>C78-N78</f>
        <v>103249600</v>
      </c>
      <c r="Q78" s="106"/>
      <c r="R78" s="115"/>
      <c r="S78" s="115"/>
      <c r="T78" s="115"/>
      <c r="U78" s="115"/>
      <c r="V78" s="115"/>
      <c r="W78" s="115"/>
    </row>
    <row r="79" spans="1:23" s="116" customFormat="1" x14ac:dyDescent="0.2">
      <c r="A79" s="245"/>
      <c r="B79" s="107" t="s">
        <v>10</v>
      </c>
      <c r="C79" s="262">
        <v>308815000</v>
      </c>
      <c r="D79" s="109"/>
      <c r="E79" s="109"/>
      <c r="F79" s="109"/>
      <c r="G79" s="109"/>
      <c r="H79" s="109"/>
      <c r="I79" s="109"/>
      <c r="J79" s="109"/>
      <c r="K79" s="294">
        <v>100</v>
      </c>
      <c r="L79" s="301">
        <f>N79/C79*100</f>
        <v>77.924246879199515</v>
      </c>
      <c r="M79" s="301">
        <f>100-L79</f>
        <v>22.075753120800485</v>
      </c>
      <c r="N79" s="259">
        <f>BPBD!N79</f>
        <v>240641763</v>
      </c>
      <c r="O79" s="182">
        <f>N79/C79*100</f>
        <v>77.924246879199515</v>
      </c>
      <c r="P79" s="281">
        <f>C79-N79</f>
        <v>68173237</v>
      </c>
      <c r="Q79" s="106"/>
      <c r="R79" s="115"/>
      <c r="S79" s="115"/>
      <c r="T79" s="115"/>
      <c r="U79" s="115"/>
      <c r="V79" s="115"/>
      <c r="W79" s="115"/>
    </row>
    <row r="80" spans="1:23" s="116" customFormat="1" x14ac:dyDescent="0.2">
      <c r="A80" s="245"/>
      <c r="B80" s="41"/>
      <c r="C80" s="262"/>
      <c r="D80" s="109"/>
      <c r="E80" s="109"/>
      <c r="F80" s="109"/>
      <c r="G80" s="109"/>
      <c r="H80" s="109"/>
      <c r="I80" s="109"/>
      <c r="J80" s="109"/>
      <c r="K80" s="298"/>
      <c r="L80" s="289"/>
      <c r="M80" s="289"/>
      <c r="N80" s="273"/>
      <c r="O80" s="124"/>
      <c r="P80" s="278"/>
      <c r="Q80" s="106"/>
      <c r="R80" s="115"/>
      <c r="S80" s="115"/>
      <c r="T80" s="115"/>
      <c r="U80" s="115"/>
      <c r="V80" s="115"/>
      <c r="W80" s="115"/>
    </row>
    <row r="81" spans="1:23" s="116" customFormat="1" ht="22.5" x14ac:dyDescent="0.2">
      <c r="A81" s="315" t="s">
        <v>2</v>
      </c>
      <c r="B81" s="316" t="s">
        <v>52</v>
      </c>
      <c r="C81" s="317">
        <f>C83+C91+C99+C110</f>
        <v>381250000</v>
      </c>
      <c r="D81" s="318"/>
      <c r="E81" s="318"/>
      <c r="F81" s="318"/>
      <c r="G81" s="318"/>
      <c r="H81" s="318"/>
      <c r="I81" s="318"/>
      <c r="J81" s="318"/>
      <c r="K81" s="319">
        <f>SUM(K83+K91+K99+K110)/4</f>
        <v>100</v>
      </c>
      <c r="L81" s="319">
        <f>N81/C81*100</f>
        <v>40.723750819672134</v>
      </c>
      <c r="M81" s="319">
        <f>100-L81</f>
        <v>59.276249180327866</v>
      </c>
      <c r="N81" s="317">
        <f>N83+N91+N99+N110</f>
        <v>155259300</v>
      </c>
      <c r="O81" s="319">
        <f>N81/C81*100</f>
        <v>40.723750819672134</v>
      </c>
      <c r="P81" s="317">
        <f>P83+P91+P99+P110</f>
        <v>225990700</v>
      </c>
      <c r="Q81" s="255"/>
      <c r="R81" s="115"/>
      <c r="S81" s="115"/>
      <c r="T81" s="115"/>
      <c r="U81" s="115"/>
      <c r="V81" s="115"/>
      <c r="W81" s="115"/>
    </row>
    <row r="82" spans="1:23" s="116" customFormat="1" x14ac:dyDescent="0.2">
      <c r="A82" s="103"/>
      <c r="B82" s="228"/>
      <c r="C82" s="268"/>
      <c r="D82" s="118"/>
      <c r="E82" s="118"/>
      <c r="F82" s="118"/>
      <c r="G82" s="118"/>
      <c r="H82" s="118"/>
      <c r="I82" s="118"/>
      <c r="J82" s="120"/>
      <c r="K82" s="291"/>
      <c r="L82" s="292"/>
      <c r="M82" s="292"/>
      <c r="N82" s="268"/>
      <c r="O82" s="292"/>
      <c r="P82" s="268"/>
      <c r="Q82" s="216"/>
      <c r="R82" s="115"/>
      <c r="S82" s="115"/>
      <c r="T82" s="115"/>
      <c r="U82" s="115"/>
      <c r="V82" s="115"/>
      <c r="W82" s="115"/>
    </row>
    <row r="83" spans="1:23" s="116" customFormat="1" x14ac:dyDescent="0.2">
      <c r="A83" s="244">
        <v>12</v>
      </c>
      <c r="B83" s="135" t="s">
        <v>137</v>
      </c>
      <c r="C83" s="261">
        <f>C85</f>
        <v>42000000</v>
      </c>
      <c r="D83" s="118"/>
      <c r="E83" s="118"/>
      <c r="F83" s="118"/>
      <c r="G83" s="118"/>
      <c r="H83" s="118"/>
      <c r="I83" s="118"/>
      <c r="J83" s="120"/>
      <c r="K83" s="291">
        <f>K85</f>
        <v>100</v>
      </c>
      <c r="L83" s="291">
        <f t="shared" ref="L83:M83" si="6">L85</f>
        <v>0</v>
      </c>
      <c r="M83" s="291">
        <f t="shared" si="6"/>
        <v>100</v>
      </c>
      <c r="N83" s="261">
        <f>N85</f>
        <v>0</v>
      </c>
      <c r="O83" s="291">
        <f t="shared" ref="O83" si="7">O85</f>
        <v>0</v>
      </c>
      <c r="P83" s="261">
        <f>P85</f>
        <v>42000000</v>
      </c>
      <c r="Q83" s="121"/>
      <c r="R83" s="115"/>
      <c r="S83" s="115"/>
      <c r="T83" s="115"/>
      <c r="U83" s="115"/>
      <c r="V83" s="115"/>
      <c r="W83" s="115"/>
    </row>
    <row r="84" spans="1:23" s="116" customFormat="1" x14ac:dyDescent="0.2">
      <c r="A84" s="244"/>
      <c r="B84" s="135"/>
      <c r="C84" s="261"/>
      <c r="D84" s="118"/>
      <c r="E84" s="118"/>
      <c r="F84" s="118"/>
      <c r="G84" s="118"/>
      <c r="H84" s="118"/>
      <c r="I84" s="118"/>
      <c r="J84" s="120"/>
      <c r="K84" s="305"/>
      <c r="L84" s="292"/>
      <c r="M84" s="292"/>
      <c r="N84" s="261"/>
      <c r="O84" s="292"/>
      <c r="P84" s="280"/>
      <c r="Q84" s="121"/>
      <c r="R84" s="115"/>
      <c r="S84" s="115"/>
      <c r="T84" s="115"/>
      <c r="U84" s="115"/>
      <c r="V84" s="115"/>
      <c r="W84" s="115"/>
    </row>
    <row r="85" spans="1:23" s="116" customFormat="1" x14ac:dyDescent="0.2">
      <c r="A85" s="245"/>
      <c r="B85" s="129" t="s">
        <v>143</v>
      </c>
      <c r="C85" s="254">
        <f>SUM(C86:C89)</f>
        <v>42000000</v>
      </c>
      <c r="D85" s="180"/>
      <c r="E85" s="180"/>
      <c r="F85" s="180"/>
      <c r="G85" s="180"/>
      <c r="H85" s="180"/>
      <c r="I85" s="180"/>
      <c r="J85" s="180"/>
      <c r="K85" s="288">
        <f>SUM(K86:K89)/4</f>
        <v>100</v>
      </c>
      <c r="L85" s="288">
        <f t="shared" ref="L85:O85" si="8">SUM(L86:L89)/4</f>
        <v>0</v>
      </c>
      <c r="M85" s="288">
        <f t="shared" si="8"/>
        <v>100</v>
      </c>
      <c r="N85" s="254">
        <f>SUM(N86:N89)</f>
        <v>0</v>
      </c>
      <c r="O85" s="288">
        <f t="shared" si="8"/>
        <v>0</v>
      </c>
      <c r="P85" s="278">
        <f>C85-N85</f>
        <v>42000000</v>
      </c>
      <c r="Q85" s="180"/>
      <c r="R85" s="115"/>
      <c r="S85" s="115"/>
      <c r="T85" s="115"/>
      <c r="U85" s="115"/>
      <c r="V85" s="115"/>
      <c r="W85" s="115"/>
    </row>
    <row r="86" spans="1:23" s="116" customFormat="1" x14ac:dyDescent="0.2">
      <c r="A86" s="245"/>
      <c r="B86" s="107" t="s">
        <v>144</v>
      </c>
      <c r="C86" s="263">
        <v>2000000</v>
      </c>
      <c r="D86" s="111"/>
      <c r="E86" s="111"/>
      <c r="F86" s="111"/>
      <c r="G86" s="111"/>
      <c r="H86" s="111"/>
      <c r="I86" s="111"/>
      <c r="J86" s="113"/>
      <c r="K86" s="297">
        <v>100</v>
      </c>
      <c r="L86" s="301">
        <f t="shared" ref="L86:L89" si="9">N86/C86*100</f>
        <v>0</v>
      </c>
      <c r="M86" s="290">
        <f>K86-L86</f>
        <v>100</v>
      </c>
      <c r="N86" s="259">
        <f>BPBD!N86</f>
        <v>0</v>
      </c>
      <c r="O86" s="112">
        <f>N86/C86*100</f>
        <v>0</v>
      </c>
      <c r="P86" s="279">
        <f>C86-N86</f>
        <v>2000000</v>
      </c>
      <c r="Q86" s="114"/>
      <c r="R86" s="115"/>
      <c r="S86" s="115"/>
      <c r="T86" s="115"/>
      <c r="U86" s="115"/>
      <c r="V86" s="115"/>
      <c r="W86" s="115"/>
    </row>
    <row r="87" spans="1:23" s="116" customFormat="1" x14ac:dyDescent="0.2">
      <c r="A87" s="245"/>
      <c r="B87" s="107" t="s">
        <v>145</v>
      </c>
      <c r="C87" s="263">
        <v>10000000</v>
      </c>
      <c r="D87" s="111"/>
      <c r="E87" s="111"/>
      <c r="F87" s="111"/>
      <c r="G87" s="111"/>
      <c r="H87" s="111"/>
      <c r="I87" s="111"/>
      <c r="J87" s="113"/>
      <c r="K87" s="297">
        <v>100</v>
      </c>
      <c r="L87" s="301">
        <f t="shared" si="9"/>
        <v>0</v>
      </c>
      <c r="M87" s="290">
        <f t="shared" ref="M87:M89" si="10">K87-L87</f>
        <v>100</v>
      </c>
      <c r="N87" s="259">
        <f>BPBD!N87</f>
        <v>0</v>
      </c>
      <c r="O87" s="112">
        <f t="shared" ref="O87:O89" si="11">N87/C87*100</f>
        <v>0</v>
      </c>
      <c r="P87" s="279">
        <f t="shared" ref="P87:P89" si="12">C87-N87</f>
        <v>10000000</v>
      </c>
      <c r="Q87" s="180">
        <f t="shared" ref="Q87" si="13">Q86</f>
        <v>0</v>
      </c>
      <c r="R87" s="115"/>
      <c r="S87" s="115"/>
      <c r="T87" s="115"/>
      <c r="U87" s="115"/>
      <c r="V87" s="115"/>
      <c r="W87" s="115"/>
    </row>
    <row r="88" spans="1:23" s="116" customFormat="1" x14ac:dyDescent="0.2">
      <c r="A88" s="245"/>
      <c r="B88" s="107" t="s">
        <v>146</v>
      </c>
      <c r="C88" s="263">
        <v>10000000</v>
      </c>
      <c r="D88" s="111"/>
      <c r="E88" s="111"/>
      <c r="F88" s="111"/>
      <c r="G88" s="111"/>
      <c r="H88" s="111"/>
      <c r="I88" s="111"/>
      <c r="J88" s="113"/>
      <c r="K88" s="297">
        <v>100</v>
      </c>
      <c r="L88" s="301">
        <f t="shared" si="9"/>
        <v>0</v>
      </c>
      <c r="M88" s="290">
        <f t="shared" si="10"/>
        <v>100</v>
      </c>
      <c r="N88" s="259">
        <f>BPBD!N88</f>
        <v>0</v>
      </c>
      <c r="O88" s="112">
        <f t="shared" si="11"/>
        <v>0</v>
      </c>
      <c r="P88" s="279">
        <f t="shared" si="12"/>
        <v>10000000</v>
      </c>
      <c r="Q88" s="180"/>
      <c r="R88" s="115"/>
      <c r="S88" s="115"/>
      <c r="T88" s="115"/>
      <c r="U88" s="115"/>
      <c r="V88" s="115"/>
      <c r="W88" s="115"/>
    </row>
    <row r="89" spans="1:23" s="116" customFormat="1" x14ac:dyDescent="0.2">
      <c r="A89" s="246"/>
      <c r="B89" s="107" t="s">
        <v>147</v>
      </c>
      <c r="C89" s="262">
        <v>20000000</v>
      </c>
      <c r="D89" s="108"/>
      <c r="E89" s="108"/>
      <c r="F89" s="108"/>
      <c r="G89" s="108"/>
      <c r="H89" s="108"/>
      <c r="I89" s="108"/>
      <c r="J89" s="109"/>
      <c r="K89" s="294">
        <v>100</v>
      </c>
      <c r="L89" s="301">
        <f t="shared" si="9"/>
        <v>0</v>
      </c>
      <c r="M89" s="301">
        <f t="shared" si="10"/>
        <v>100</v>
      </c>
      <c r="N89" s="259">
        <f>BPBD!N89</f>
        <v>0</v>
      </c>
      <c r="O89" s="182">
        <f t="shared" si="11"/>
        <v>0</v>
      </c>
      <c r="P89" s="281">
        <f t="shared" si="12"/>
        <v>20000000</v>
      </c>
      <c r="Q89" s="103"/>
      <c r="R89" s="115"/>
      <c r="S89" s="115"/>
      <c r="T89" s="115"/>
      <c r="U89" s="115"/>
      <c r="V89" s="115"/>
      <c r="W89" s="115"/>
    </row>
    <row r="90" spans="1:23" s="116" customFormat="1" x14ac:dyDescent="0.2">
      <c r="A90" s="332"/>
      <c r="B90" s="333"/>
      <c r="C90" s="269"/>
      <c r="D90" s="237"/>
      <c r="E90" s="237"/>
      <c r="F90" s="237"/>
      <c r="G90" s="237"/>
      <c r="H90" s="237"/>
      <c r="I90" s="237"/>
      <c r="J90" s="89"/>
      <c r="K90" s="306"/>
      <c r="L90" s="307"/>
      <c r="M90" s="307"/>
      <c r="N90" s="275"/>
      <c r="O90" s="219"/>
      <c r="P90" s="284"/>
      <c r="Q90" s="216"/>
      <c r="R90" s="115"/>
      <c r="S90" s="115"/>
      <c r="T90" s="115"/>
      <c r="U90" s="115"/>
      <c r="V90" s="115"/>
      <c r="W90" s="115"/>
    </row>
    <row r="91" spans="1:23" s="116" customFormat="1" ht="22.5" x14ac:dyDescent="0.2">
      <c r="A91" s="260">
        <v>20</v>
      </c>
      <c r="B91" s="135" t="s">
        <v>148</v>
      </c>
      <c r="C91" s="254">
        <f>C93+C96</f>
        <v>21000000</v>
      </c>
      <c r="D91" s="108"/>
      <c r="E91" s="108"/>
      <c r="F91" s="108"/>
      <c r="G91" s="108"/>
      <c r="H91" s="108"/>
      <c r="I91" s="108"/>
      <c r="J91" s="109"/>
      <c r="K91" s="298">
        <f>SUM(K93+K96)/2</f>
        <v>100</v>
      </c>
      <c r="L91" s="298">
        <f>N91/C91*100</f>
        <v>85.714285714285708</v>
      </c>
      <c r="M91" s="298">
        <f>100-L91</f>
        <v>14.285714285714292</v>
      </c>
      <c r="N91" s="254">
        <f>N93+N96</f>
        <v>18000000</v>
      </c>
      <c r="O91" s="298">
        <f>N91/C91*100</f>
        <v>85.714285714285708</v>
      </c>
      <c r="P91" s="254">
        <f>P93+P96</f>
        <v>3000000</v>
      </c>
      <c r="Q91" s="121"/>
      <c r="R91" s="115"/>
      <c r="S91" s="115"/>
      <c r="T91" s="115"/>
      <c r="U91" s="115"/>
      <c r="V91" s="115"/>
      <c r="W91" s="115"/>
    </row>
    <row r="92" spans="1:23" s="116" customFormat="1" x14ac:dyDescent="0.2">
      <c r="A92" s="244"/>
      <c r="B92" s="135"/>
      <c r="C92" s="264"/>
      <c r="D92" s="118"/>
      <c r="E92" s="118"/>
      <c r="F92" s="118"/>
      <c r="G92" s="118"/>
      <c r="H92" s="118"/>
      <c r="I92" s="118"/>
      <c r="J92" s="120"/>
      <c r="K92" s="305"/>
      <c r="L92" s="305"/>
      <c r="M92" s="305"/>
      <c r="N92" s="264"/>
      <c r="O92" s="305"/>
      <c r="P92" s="280"/>
      <c r="Q92" s="121"/>
      <c r="R92" s="115"/>
      <c r="S92" s="115"/>
      <c r="T92" s="115"/>
      <c r="U92" s="115"/>
      <c r="V92" s="115"/>
      <c r="W92" s="115"/>
    </row>
    <row r="93" spans="1:23" s="116" customFormat="1" x14ac:dyDescent="0.2">
      <c r="A93" s="245"/>
      <c r="B93" s="128" t="s">
        <v>0</v>
      </c>
      <c r="C93" s="254">
        <f>C94</f>
        <v>6000000</v>
      </c>
      <c r="D93" s="180"/>
      <c r="E93" s="180"/>
      <c r="F93" s="180"/>
      <c r="G93" s="180"/>
      <c r="H93" s="180"/>
      <c r="I93" s="180"/>
      <c r="J93" s="180"/>
      <c r="K93" s="288">
        <f>K94</f>
        <v>100</v>
      </c>
      <c r="L93" s="288">
        <f t="shared" ref="L93:O93" si="14">L94</f>
        <v>50</v>
      </c>
      <c r="M93" s="288">
        <f t="shared" si="14"/>
        <v>50</v>
      </c>
      <c r="N93" s="254">
        <f>N94</f>
        <v>3000000</v>
      </c>
      <c r="O93" s="288">
        <f t="shared" si="14"/>
        <v>50</v>
      </c>
      <c r="P93" s="278">
        <f>C93-N93</f>
        <v>3000000</v>
      </c>
      <c r="Q93" s="180"/>
      <c r="R93" s="115"/>
      <c r="S93" s="115"/>
      <c r="T93" s="115"/>
      <c r="U93" s="115"/>
      <c r="V93" s="115"/>
      <c r="W93" s="115"/>
    </row>
    <row r="94" spans="1:23" s="116" customFormat="1" x14ac:dyDescent="0.2">
      <c r="A94" s="245"/>
      <c r="B94" s="129" t="s">
        <v>109</v>
      </c>
      <c r="C94" s="262">
        <v>6000000</v>
      </c>
      <c r="D94" s="108"/>
      <c r="E94" s="108"/>
      <c r="F94" s="108"/>
      <c r="G94" s="108"/>
      <c r="H94" s="108"/>
      <c r="I94" s="108"/>
      <c r="J94" s="109"/>
      <c r="K94" s="297">
        <v>100</v>
      </c>
      <c r="L94" s="290">
        <f>N94/C94*100</f>
        <v>50</v>
      </c>
      <c r="M94" s="290">
        <f>K94-L94</f>
        <v>50</v>
      </c>
      <c r="N94" s="259">
        <f>BPBD!N94</f>
        <v>3000000</v>
      </c>
      <c r="O94" s="112">
        <f>N94/C94*100</f>
        <v>50</v>
      </c>
      <c r="P94" s="281">
        <f>C94-N94</f>
        <v>3000000</v>
      </c>
      <c r="Q94" s="106"/>
      <c r="R94" s="115"/>
      <c r="S94" s="115"/>
      <c r="T94" s="115"/>
      <c r="U94" s="115"/>
      <c r="V94" s="115"/>
      <c r="W94" s="115"/>
    </row>
    <row r="95" spans="1:23" s="116" customFormat="1" x14ac:dyDescent="0.2">
      <c r="A95" s="245"/>
      <c r="B95" s="129"/>
      <c r="C95" s="262"/>
      <c r="D95" s="108"/>
      <c r="E95" s="108"/>
      <c r="F95" s="108"/>
      <c r="G95" s="108"/>
      <c r="H95" s="108"/>
      <c r="I95" s="108"/>
      <c r="J95" s="109"/>
      <c r="K95" s="302"/>
      <c r="L95" s="290"/>
      <c r="M95" s="290"/>
      <c r="N95" s="272"/>
      <c r="O95" s="112"/>
      <c r="P95" s="281"/>
      <c r="Q95" s="106"/>
      <c r="R95" s="115"/>
      <c r="S95" s="115"/>
      <c r="T95" s="115"/>
      <c r="U95" s="115"/>
      <c r="V95" s="115"/>
      <c r="W95" s="115"/>
    </row>
    <row r="96" spans="1:23" s="116" customFormat="1" x14ac:dyDescent="0.2">
      <c r="A96" s="245"/>
      <c r="B96" s="129" t="s">
        <v>8</v>
      </c>
      <c r="C96" s="254">
        <f>C97</f>
        <v>15000000</v>
      </c>
      <c r="D96" s="180"/>
      <c r="E96" s="180"/>
      <c r="F96" s="180"/>
      <c r="G96" s="180"/>
      <c r="H96" s="180"/>
      <c r="I96" s="180"/>
      <c r="J96" s="180"/>
      <c r="K96" s="288">
        <f>K97</f>
        <v>100</v>
      </c>
      <c r="L96" s="288">
        <f t="shared" ref="L96:O96" si="15">L97</f>
        <v>100</v>
      </c>
      <c r="M96" s="288">
        <f t="shared" si="15"/>
        <v>0</v>
      </c>
      <c r="N96" s="254">
        <f>N97</f>
        <v>15000000</v>
      </c>
      <c r="O96" s="288">
        <f t="shared" si="15"/>
        <v>100</v>
      </c>
      <c r="P96" s="278">
        <f>C96-N96</f>
        <v>0</v>
      </c>
      <c r="Q96" s="106"/>
      <c r="R96" s="115"/>
      <c r="S96" s="115"/>
      <c r="T96" s="115"/>
      <c r="U96" s="115"/>
      <c r="V96" s="115"/>
      <c r="W96" s="115"/>
    </row>
    <row r="97" spans="1:23" s="116" customFormat="1" x14ac:dyDescent="0.2">
      <c r="A97" s="245"/>
      <c r="B97" s="130" t="s">
        <v>149</v>
      </c>
      <c r="C97" s="263">
        <v>15000000</v>
      </c>
      <c r="D97" s="111"/>
      <c r="E97" s="111"/>
      <c r="F97" s="111"/>
      <c r="G97" s="111"/>
      <c r="H97" s="111"/>
      <c r="I97" s="111"/>
      <c r="J97" s="113"/>
      <c r="K97" s="297">
        <v>100</v>
      </c>
      <c r="L97" s="290">
        <f>N97/C97*100</f>
        <v>100</v>
      </c>
      <c r="M97" s="290">
        <f>K97-L97</f>
        <v>0</v>
      </c>
      <c r="N97" s="259">
        <f>BPBD!N97</f>
        <v>15000000</v>
      </c>
      <c r="O97" s="112">
        <f>N97/C97*100</f>
        <v>100</v>
      </c>
      <c r="P97" s="282">
        <f>C97-N97</f>
        <v>0</v>
      </c>
      <c r="Q97" s="114"/>
      <c r="R97" s="115"/>
      <c r="S97" s="115"/>
      <c r="T97" s="115"/>
      <c r="U97" s="115"/>
      <c r="V97" s="115"/>
      <c r="W97" s="115"/>
    </row>
    <row r="98" spans="1:23" s="116" customFormat="1" x14ac:dyDescent="0.2">
      <c r="A98" s="245"/>
      <c r="B98" s="130"/>
      <c r="C98" s="263"/>
      <c r="D98" s="111"/>
      <c r="E98" s="111"/>
      <c r="F98" s="111"/>
      <c r="G98" s="111"/>
      <c r="H98" s="111"/>
      <c r="I98" s="111"/>
      <c r="J98" s="113"/>
      <c r="K98" s="297"/>
      <c r="L98" s="290"/>
      <c r="M98" s="290"/>
      <c r="N98" s="272"/>
      <c r="O98" s="112"/>
      <c r="P98" s="282"/>
      <c r="Q98" s="1"/>
      <c r="R98" s="115"/>
      <c r="S98" s="115"/>
      <c r="T98" s="115"/>
      <c r="U98" s="115"/>
      <c r="V98" s="115"/>
      <c r="W98" s="115"/>
    </row>
    <row r="99" spans="1:23" s="116" customFormat="1" ht="22.5" x14ac:dyDescent="0.2">
      <c r="A99" s="260">
        <v>22</v>
      </c>
      <c r="B99" s="127" t="s">
        <v>122</v>
      </c>
      <c r="C99" s="254">
        <f>C101+C104</f>
        <v>310000000</v>
      </c>
      <c r="D99" s="253"/>
      <c r="E99" s="253"/>
      <c r="F99" s="253"/>
      <c r="G99" s="253"/>
      <c r="H99" s="253"/>
      <c r="I99" s="257"/>
      <c r="J99" s="257"/>
      <c r="K99" s="293">
        <f>SUM(K101+K104)/2</f>
        <v>100</v>
      </c>
      <c r="L99" s="293">
        <f>N99/C99*100</f>
        <v>42.325580645161295</v>
      </c>
      <c r="M99" s="293">
        <f>100-L99</f>
        <v>57.674419354838705</v>
      </c>
      <c r="N99" s="254">
        <f>N101+N104</f>
        <v>131209300</v>
      </c>
      <c r="O99" s="293">
        <f>N99/C99*100</f>
        <v>42.325580645161295</v>
      </c>
      <c r="P99" s="254">
        <f>P101+P104</f>
        <v>178790700</v>
      </c>
      <c r="Q99" s="250"/>
      <c r="R99" s="115"/>
      <c r="S99" s="115"/>
      <c r="T99" s="115"/>
      <c r="U99" s="115"/>
      <c r="V99" s="115"/>
      <c r="W99" s="115"/>
    </row>
    <row r="100" spans="1:23" s="116" customFormat="1" x14ac:dyDescent="0.2">
      <c r="A100" s="244"/>
      <c r="B100" s="127"/>
      <c r="C100" s="258"/>
      <c r="D100" s="104"/>
      <c r="E100" s="104"/>
      <c r="F100" s="104"/>
      <c r="G100" s="104"/>
      <c r="H100" s="104"/>
      <c r="I100" s="178"/>
      <c r="J100" s="178"/>
      <c r="K100" s="299"/>
      <c r="L100" s="294"/>
      <c r="M100" s="294"/>
      <c r="N100" s="258"/>
      <c r="O100" s="294"/>
      <c r="P100" s="259"/>
      <c r="Q100" s="105"/>
      <c r="R100" s="115"/>
      <c r="S100" s="115"/>
      <c r="T100" s="115"/>
      <c r="U100" s="115"/>
      <c r="V100" s="115"/>
      <c r="W100" s="115"/>
    </row>
    <row r="101" spans="1:23" s="116" customFormat="1" x14ac:dyDescent="0.2">
      <c r="A101" s="245"/>
      <c r="B101" s="128" t="s">
        <v>0</v>
      </c>
      <c r="C101" s="254">
        <f>C102</f>
        <v>18000000</v>
      </c>
      <c r="D101" s="180"/>
      <c r="E101" s="180"/>
      <c r="F101" s="180"/>
      <c r="G101" s="180"/>
      <c r="H101" s="180"/>
      <c r="I101" s="180"/>
      <c r="J101" s="180"/>
      <c r="K101" s="288">
        <f>K102</f>
        <v>100</v>
      </c>
      <c r="L101" s="288">
        <f t="shared" ref="L101:O101" si="16">L102</f>
        <v>50</v>
      </c>
      <c r="M101" s="288">
        <f t="shared" si="16"/>
        <v>50</v>
      </c>
      <c r="N101" s="254">
        <f>N102</f>
        <v>9000000</v>
      </c>
      <c r="O101" s="288">
        <f t="shared" si="16"/>
        <v>50</v>
      </c>
      <c r="P101" s="278">
        <f>C101-N101</f>
        <v>9000000</v>
      </c>
      <c r="Q101" s="180"/>
      <c r="R101" s="115"/>
      <c r="S101" s="115"/>
      <c r="T101" s="115"/>
      <c r="U101" s="115"/>
      <c r="V101" s="115"/>
      <c r="W101" s="115"/>
    </row>
    <row r="102" spans="1:23" s="116" customFormat="1" x14ac:dyDescent="0.2">
      <c r="A102" s="245"/>
      <c r="B102" s="129" t="s">
        <v>109</v>
      </c>
      <c r="C102" s="262">
        <v>18000000</v>
      </c>
      <c r="D102" s="108"/>
      <c r="E102" s="108"/>
      <c r="F102" s="108"/>
      <c r="G102" s="108"/>
      <c r="H102" s="108"/>
      <c r="I102" s="108"/>
      <c r="J102" s="109"/>
      <c r="K102" s="297">
        <v>100</v>
      </c>
      <c r="L102" s="290">
        <f>N102/C102*100</f>
        <v>50</v>
      </c>
      <c r="M102" s="290">
        <f>K102-L102</f>
        <v>50</v>
      </c>
      <c r="N102" s="259">
        <f>BPBD!N102</f>
        <v>9000000</v>
      </c>
      <c r="O102" s="112">
        <f>N102/C102*100</f>
        <v>50</v>
      </c>
      <c r="P102" s="281">
        <f>C102-N102</f>
        <v>9000000</v>
      </c>
      <c r="Q102" s="106"/>
      <c r="R102" s="115"/>
      <c r="S102" s="115"/>
      <c r="T102" s="115"/>
      <c r="U102" s="115"/>
      <c r="V102" s="115"/>
      <c r="W102" s="115"/>
    </row>
    <row r="103" spans="1:23" s="116" customFormat="1" x14ac:dyDescent="0.2">
      <c r="A103" s="245"/>
      <c r="B103" s="129"/>
      <c r="C103" s="262"/>
      <c r="D103" s="108"/>
      <c r="E103" s="108"/>
      <c r="F103" s="108"/>
      <c r="G103" s="108"/>
      <c r="H103" s="108"/>
      <c r="I103" s="108"/>
      <c r="J103" s="109"/>
      <c r="K103" s="302"/>
      <c r="L103" s="290"/>
      <c r="M103" s="290"/>
      <c r="N103" s="272"/>
      <c r="O103" s="112"/>
      <c r="P103" s="281"/>
      <c r="Q103" s="106"/>
      <c r="R103" s="115"/>
      <c r="S103" s="115"/>
      <c r="T103" s="115"/>
      <c r="U103" s="115"/>
      <c r="V103" s="115"/>
      <c r="W103" s="115"/>
    </row>
    <row r="104" spans="1:23" s="116" customFormat="1" x14ac:dyDescent="0.2">
      <c r="A104" s="245"/>
      <c r="B104" s="107" t="s">
        <v>8</v>
      </c>
      <c r="C104" s="254">
        <f>SUM(C105:C108)</f>
        <v>292000000</v>
      </c>
      <c r="D104" s="180"/>
      <c r="E104" s="180"/>
      <c r="F104" s="180"/>
      <c r="G104" s="180"/>
      <c r="H104" s="180"/>
      <c r="I104" s="180"/>
      <c r="J104" s="180"/>
      <c r="K104" s="288">
        <f>SUM(K105:K108)/4</f>
        <v>100</v>
      </c>
      <c r="L104" s="288">
        <f>N104/C104*100</f>
        <v>41.852499999999999</v>
      </c>
      <c r="M104" s="288">
        <f>100-L104</f>
        <v>58.147500000000001</v>
      </c>
      <c r="N104" s="254">
        <f>SUM(N105:N108)</f>
        <v>122209300</v>
      </c>
      <c r="O104" s="288">
        <f>N104/C104*100</f>
        <v>41.852499999999999</v>
      </c>
      <c r="P104" s="278">
        <f>C104-N104</f>
        <v>169790700</v>
      </c>
      <c r="Q104" s="180"/>
      <c r="R104" s="115"/>
      <c r="S104" s="115"/>
      <c r="T104" s="115"/>
      <c r="U104" s="115"/>
      <c r="V104" s="115"/>
      <c r="W104" s="115"/>
    </row>
    <row r="105" spans="1:23" s="116" customFormat="1" x14ac:dyDescent="0.2">
      <c r="A105" s="245"/>
      <c r="B105" s="107" t="s">
        <v>158</v>
      </c>
      <c r="C105" s="262">
        <v>54800000</v>
      </c>
      <c r="D105" s="109"/>
      <c r="E105" s="109"/>
      <c r="F105" s="109"/>
      <c r="G105" s="109"/>
      <c r="H105" s="109"/>
      <c r="I105" s="109"/>
      <c r="J105" s="109"/>
      <c r="K105" s="294">
        <v>100</v>
      </c>
      <c r="L105" s="301">
        <f>N105/C105*100</f>
        <v>20.276094890510947</v>
      </c>
      <c r="M105" s="301">
        <f>100-L105</f>
        <v>79.723905109489053</v>
      </c>
      <c r="N105" s="259">
        <f>BPBD!N105</f>
        <v>11111300</v>
      </c>
      <c r="O105" s="182">
        <f>N105/C105*100</f>
        <v>20.276094890510947</v>
      </c>
      <c r="P105" s="281">
        <f>C105-N105</f>
        <v>43688700</v>
      </c>
      <c r="Q105" s="106"/>
      <c r="R105" s="115"/>
      <c r="S105" s="115"/>
      <c r="T105" s="115"/>
      <c r="U105" s="115"/>
      <c r="V105" s="115"/>
      <c r="W105" s="115"/>
    </row>
    <row r="106" spans="1:23" s="116" customFormat="1" x14ac:dyDescent="0.2">
      <c r="A106" s="245"/>
      <c r="B106" s="107" t="s">
        <v>159</v>
      </c>
      <c r="C106" s="262">
        <v>65200000</v>
      </c>
      <c r="D106" s="109"/>
      <c r="E106" s="109"/>
      <c r="F106" s="109"/>
      <c r="G106" s="109"/>
      <c r="H106" s="109"/>
      <c r="I106" s="109"/>
      <c r="J106" s="109"/>
      <c r="K106" s="294">
        <v>100</v>
      </c>
      <c r="L106" s="301">
        <f t="shared" ref="L106:L108" si="17">N106/C106*100</f>
        <v>64.153067484662571</v>
      </c>
      <c r="M106" s="301">
        <f>100-L106</f>
        <v>35.846932515337429</v>
      </c>
      <c r="N106" s="259">
        <f>BPBD!N106</f>
        <v>41827800</v>
      </c>
      <c r="O106" s="182">
        <f t="shared" ref="O106:O108" si="18">N106/C106*100</f>
        <v>64.153067484662571</v>
      </c>
      <c r="P106" s="281">
        <f t="shared" ref="P106:P107" si="19">C106-N106</f>
        <v>23372200</v>
      </c>
      <c r="Q106" s="106"/>
      <c r="R106" s="115"/>
      <c r="S106" s="115"/>
      <c r="T106" s="115"/>
      <c r="U106" s="115"/>
      <c r="V106" s="115"/>
      <c r="W106" s="115"/>
    </row>
    <row r="107" spans="1:23" s="116" customFormat="1" x14ac:dyDescent="0.2">
      <c r="A107" s="245"/>
      <c r="B107" s="107" t="s">
        <v>160</v>
      </c>
      <c r="C107" s="262">
        <v>154600000</v>
      </c>
      <c r="D107" s="109"/>
      <c r="E107" s="109"/>
      <c r="F107" s="109"/>
      <c r="G107" s="109"/>
      <c r="H107" s="109"/>
      <c r="I107" s="109"/>
      <c r="J107" s="109"/>
      <c r="K107" s="294">
        <v>100</v>
      </c>
      <c r="L107" s="301">
        <f t="shared" si="17"/>
        <v>43.982988357050452</v>
      </c>
      <c r="M107" s="301">
        <f>100-L107</f>
        <v>56.017011642949548</v>
      </c>
      <c r="N107" s="259">
        <f>BPBD!N107</f>
        <v>67997700</v>
      </c>
      <c r="O107" s="182">
        <f t="shared" si="18"/>
        <v>43.982988357050452</v>
      </c>
      <c r="P107" s="281">
        <f t="shared" si="19"/>
        <v>86602300</v>
      </c>
      <c r="Q107" s="106"/>
      <c r="R107" s="115"/>
      <c r="S107" s="115"/>
      <c r="T107" s="115"/>
      <c r="U107" s="115"/>
      <c r="V107" s="115"/>
      <c r="W107" s="115"/>
    </row>
    <row r="108" spans="1:23" s="116" customFormat="1" x14ac:dyDescent="0.2">
      <c r="A108" s="245"/>
      <c r="B108" s="107" t="s">
        <v>161</v>
      </c>
      <c r="C108" s="262">
        <v>17400000</v>
      </c>
      <c r="D108" s="109"/>
      <c r="E108" s="109"/>
      <c r="F108" s="109"/>
      <c r="G108" s="109"/>
      <c r="H108" s="109"/>
      <c r="I108" s="109"/>
      <c r="J108" s="109"/>
      <c r="K108" s="294">
        <v>100</v>
      </c>
      <c r="L108" s="301">
        <f t="shared" si="17"/>
        <v>7.3132183908045976</v>
      </c>
      <c r="M108" s="301">
        <f>100-L108</f>
        <v>92.686781609195407</v>
      </c>
      <c r="N108" s="259">
        <f>BPBD!N108</f>
        <v>1272500</v>
      </c>
      <c r="O108" s="182">
        <f t="shared" si="18"/>
        <v>7.3132183908045976</v>
      </c>
      <c r="P108" s="281">
        <f>C108-N108</f>
        <v>16127500</v>
      </c>
      <c r="Q108" s="106"/>
      <c r="R108" s="115"/>
      <c r="S108" s="115"/>
      <c r="T108" s="115"/>
      <c r="U108" s="115"/>
      <c r="V108" s="115"/>
      <c r="W108" s="115"/>
    </row>
    <row r="109" spans="1:23" s="116" customFormat="1" x14ac:dyDescent="0.2">
      <c r="A109" s="245"/>
      <c r="B109" s="133"/>
      <c r="C109" s="254"/>
      <c r="D109" s="180"/>
      <c r="E109" s="180"/>
      <c r="F109" s="180"/>
      <c r="G109" s="180"/>
      <c r="H109" s="180"/>
      <c r="I109" s="180"/>
      <c r="J109" s="180"/>
      <c r="K109" s="295"/>
      <c r="L109" s="296"/>
      <c r="M109" s="289"/>
      <c r="N109" s="255"/>
      <c r="O109" s="183"/>
      <c r="P109" s="255"/>
      <c r="Q109" s="180"/>
      <c r="R109" s="115"/>
      <c r="S109" s="115"/>
      <c r="T109" s="115"/>
      <c r="U109" s="115"/>
      <c r="V109" s="115"/>
      <c r="W109" s="115"/>
    </row>
    <row r="110" spans="1:23" s="116" customFormat="1" ht="22.5" x14ac:dyDescent="0.2">
      <c r="A110" s="260">
        <v>26</v>
      </c>
      <c r="B110" s="127" t="s">
        <v>150</v>
      </c>
      <c r="C110" s="254">
        <f>C112</f>
        <v>8250000</v>
      </c>
      <c r="D110" s="253"/>
      <c r="E110" s="253"/>
      <c r="F110" s="253"/>
      <c r="G110" s="253"/>
      <c r="H110" s="253"/>
      <c r="I110" s="257"/>
      <c r="J110" s="257"/>
      <c r="K110" s="293">
        <f>K112</f>
        <v>100</v>
      </c>
      <c r="L110" s="293">
        <f>N110/C110*100</f>
        <v>73.333333333333329</v>
      </c>
      <c r="M110" s="293">
        <f>100-L110</f>
        <v>26.666666666666671</v>
      </c>
      <c r="N110" s="254">
        <f>N112</f>
        <v>6050000</v>
      </c>
      <c r="O110" s="293">
        <f>N110/C110*100</f>
        <v>73.333333333333329</v>
      </c>
      <c r="P110" s="254">
        <f>P112</f>
        <v>2200000</v>
      </c>
      <c r="Q110" s="250"/>
      <c r="R110" s="115"/>
      <c r="S110" s="115"/>
      <c r="T110" s="115"/>
      <c r="U110" s="115"/>
      <c r="V110" s="115"/>
      <c r="W110" s="115"/>
    </row>
    <row r="111" spans="1:23" s="116" customFormat="1" x14ac:dyDescent="0.2">
      <c r="A111" s="244"/>
      <c r="B111" s="127"/>
      <c r="C111" s="258"/>
      <c r="D111" s="104"/>
      <c r="E111" s="104"/>
      <c r="F111" s="104"/>
      <c r="G111" s="104"/>
      <c r="H111" s="104"/>
      <c r="I111" s="178"/>
      <c r="J111" s="178"/>
      <c r="K111" s="299"/>
      <c r="L111" s="294"/>
      <c r="M111" s="294"/>
      <c r="N111" s="258"/>
      <c r="O111" s="294"/>
      <c r="P111" s="259"/>
      <c r="Q111" s="105"/>
      <c r="R111" s="115"/>
      <c r="S111" s="115"/>
      <c r="T111" s="115"/>
      <c r="U111" s="115"/>
      <c r="V111" s="115"/>
      <c r="W111" s="115"/>
    </row>
    <row r="112" spans="1:23" s="116" customFormat="1" x14ac:dyDescent="0.2">
      <c r="A112" s="245"/>
      <c r="B112" s="107" t="s">
        <v>8</v>
      </c>
      <c r="C112" s="254">
        <f>SUM(C113:C115)</f>
        <v>8250000</v>
      </c>
      <c r="D112" s="180"/>
      <c r="E112" s="180"/>
      <c r="F112" s="180"/>
      <c r="G112" s="180"/>
      <c r="H112" s="180"/>
      <c r="I112" s="180"/>
      <c r="J112" s="180"/>
      <c r="K112" s="288">
        <f>SUM(K113:K115)/3</f>
        <v>100</v>
      </c>
      <c r="L112" s="288">
        <f>N112/C112*100</f>
        <v>73.333333333333329</v>
      </c>
      <c r="M112" s="288">
        <f>100-L112</f>
        <v>26.666666666666671</v>
      </c>
      <c r="N112" s="254">
        <f>SUM(N113:N115)</f>
        <v>6050000</v>
      </c>
      <c r="O112" s="288">
        <f>N112/C112*100</f>
        <v>73.333333333333329</v>
      </c>
      <c r="P112" s="278">
        <f>C112-N112</f>
        <v>2200000</v>
      </c>
      <c r="Q112" s="180"/>
      <c r="R112" s="115"/>
      <c r="S112" s="115"/>
      <c r="T112" s="115"/>
      <c r="U112" s="115"/>
      <c r="V112" s="115"/>
      <c r="W112" s="115"/>
    </row>
    <row r="113" spans="1:23" s="116" customFormat="1" x14ac:dyDescent="0.2">
      <c r="A113" s="245"/>
      <c r="B113" s="129" t="s">
        <v>151</v>
      </c>
      <c r="C113" s="262">
        <v>2400000</v>
      </c>
      <c r="D113" s="108"/>
      <c r="E113" s="108"/>
      <c r="F113" s="108"/>
      <c r="G113" s="108"/>
      <c r="H113" s="108"/>
      <c r="I113" s="108"/>
      <c r="J113" s="109"/>
      <c r="K113" s="297">
        <v>100</v>
      </c>
      <c r="L113" s="290">
        <f>N113/C113*100</f>
        <v>50</v>
      </c>
      <c r="M113" s="290">
        <f>K113-L113</f>
        <v>50</v>
      </c>
      <c r="N113" s="259">
        <f>BPBD!N113</f>
        <v>1200000</v>
      </c>
      <c r="O113" s="112">
        <f>N113/C113*100</f>
        <v>50</v>
      </c>
      <c r="P113" s="281">
        <f>C113-N113</f>
        <v>1200000</v>
      </c>
      <c r="Q113" s="106"/>
      <c r="R113" s="115"/>
      <c r="S113" s="115"/>
      <c r="T113" s="115"/>
      <c r="U113" s="115"/>
      <c r="V113" s="115"/>
      <c r="W113" s="115"/>
    </row>
    <row r="114" spans="1:23" s="116" customFormat="1" x14ac:dyDescent="0.2">
      <c r="A114" s="245"/>
      <c r="B114" s="129" t="s">
        <v>152</v>
      </c>
      <c r="C114" s="262">
        <v>3850000</v>
      </c>
      <c r="D114" s="109"/>
      <c r="E114" s="109"/>
      <c r="F114" s="109"/>
      <c r="G114" s="109"/>
      <c r="H114" s="109"/>
      <c r="I114" s="109"/>
      <c r="J114" s="109"/>
      <c r="K114" s="294">
        <v>100</v>
      </c>
      <c r="L114" s="301">
        <f>N114/C114*100</f>
        <v>100</v>
      </c>
      <c r="M114" s="301">
        <f>K114-L114</f>
        <v>0</v>
      </c>
      <c r="N114" s="259">
        <f>BPBD!N114</f>
        <v>3850000</v>
      </c>
      <c r="O114" s="182">
        <f>N114/C114*100</f>
        <v>100</v>
      </c>
      <c r="P114" s="281">
        <f>C114-N114</f>
        <v>0</v>
      </c>
      <c r="Q114" s="106"/>
      <c r="R114" s="115"/>
      <c r="S114" s="115"/>
      <c r="T114" s="115"/>
      <c r="U114" s="115"/>
      <c r="V114" s="115"/>
      <c r="W114" s="115"/>
    </row>
    <row r="115" spans="1:23" s="116" customFormat="1" x14ac:dyDescent="0.2">
      <c r="A115" s="246"/>
      <c r="B115" s="129" t="s">
        <v>153</v>
      </c>
      <c r="C115" s="262">
        <v>2000000</v>
      </c>
      <c r="D115" s="109"/>
      <c r="E115" s="109"/>
      <c r="F115" s="109"/>
      <c r="G115" s="109"/>
      <c r="H115" s="109"/>
      <c r="I115" s="109"/>
      <c r="J115" s="109"/>
      <c r="K115" s="294">
        <v>100</v>
      </c>
      <c r="L115" s="301">
        <f t="shared" ref="L115" si="20">N115/C115*100</f>
        <v>50</v>
      </c>
      <c r="M115" s="301">
        <f t="shared" ref="M115" si="21">K115-L115</f>
        <v>50</v>
      </c>
      <c r="N115" s="259">
        <f>BPBD!N115</f>
        <v>1000000</v>
      </c>
      <c r="O115" s="182">
        <f t="shared" ref="O115" si="22">N115/C115*100</f>
        <v>50</v>
      </c>
      <c r="P115" s="281">
        <f t="shared" ref="P115" si="23">C115-N115</f>
        <v>1000000</v>
      </c>
      <c r="Q115" s="106"/>
      <c r="R115" s="115"/>
      <c r="S115" s="115"/>
      <c r="T115" s="115"/>
      <c r="U115" s="115"/>
      <c r="V115" s="115"/>
      <c r="W115" s="115"/>
    </row>
    <row r="116" spans="1:23" s="116" customFormat="1" x14ac:dyDescent="0.2">
      <c r="A116" s="245"/>
      <c r="B116" s="133"/>
      <c r="C116" s="254"/>
      <c r="D116" s="180"/>
      <c r="E116" s="180"/>
      <c r="F116" s="180"/>
      <c r="G116" s="180"/>
      <c r="H116" s="180"/>
      <c r="I116" s="180"/>
      <c r="J116" s="180"/>
      <c r="K116" s="303"/>
      <c r="L116" s="303"/>
      <c r="M116" s="303"/>
      <c r="N116" s="255"/>
      <c r="O116" s="183"/>
      <c r="P116" s="255"/>
      <c r="Q116" s="180"/>
      <c r="R116" s="115"/>
      <c r="S116" s="115"/>
      <c r="T116" s="115"/>
      <c r="U116" s="115"/>
      <c r="V116" s="115"/>
      <c r="W116" s="115"/>
    </row>
    <row r="117" spans="1:23" s="116" customFormat="1" x14ac:dyDescent="0.2">
      <c r="A117" s="320" t="s">
        <v>3</v>
      </c>
      <c r="B117" s="321" t="s">
        <v>53</v>
      </c>
      <c r="C117" s="322">
        <f>C119</f>
        <v>48500000</v>
      </c>
      <c r="D117" s="323"/>
      <c r="E117" s="323"/>
      <c r="F117" s="323"/>
      <c r="G117" s="323"/>
      <c r="H117" s="323"/>
      <c r="I117" s="323"/>
      <c r="J117" s="324"/>
      <c r="K117" s="325">
        <f>K119</f>
        <v>100</v>
      </c>
      <c r="L117" s="325">
        <f t="shared" ref="L117:M117" si="24">L119</f>
        <v>0</v>
      </c>
      <c r="M117" s="325">
        <f t="shared" si="24"/>
        <v>100</v>
      </c>
      <c r="N117" s="322">
        <f>N119</f>
        <v>0</v>
      </c>
      <c r="O117" s="325">
        <f t="shared" ref="O117" si="25">O119</f>
        <v>0</v>
      </c>
      <c r="P117" s="322">
        <f>P119</f>
        <v>48500000</v>
      </c>
      <c r="Q117" s="136"/>
      <c r="R117" s="115"/>
      <c r="S117" s="115"/>
      <c r="T117" s="115"/>
      <c r="U117" s="115"/>
      <c r="V117" s="115"/>
      <c r="W117" s="115"/>
    </row>
    <row r="118" spans="1:23" s="116" customFormat="1" x14ac:dyDescent="0.2">
      <c r="A118" s="106"/>
      <c r="B118" s="107"/>
      <c r="C118" s="262"/>
      <c r="D118" s="108"/>
      <c r="E118" s="108"/>
      <c r="F118" s="108"/>
      <c r="G118" s="108"/>
      <c r="H118" s="108"/>
      <c r="I118" s="108"/>
      <c r="J118" s="109"/>
      <c r="K118" s="298"/>
      <c r="L118" s="289"/>
      <c r="M118" s="289"/>
      <c r="N118" s="262"/>
      <c r="O118" s="289"/>
      <c r="P118" s="262"/>
      <c r="Q118" s="106"/>
      <c r="R118" s="115"/>
      <c r="S118" s="115"/>
      <c r="T118" s="115"/>
      <c r="U118" s="115"/>
      <c r="V118" s="115"/>
      <c r="W118" s="115"/>
    </row>
    <row r="119" spans="1:23" s="116" customFormat="1" ht="22.5" x14ac:dyDescent="0.2">
      <c r="A119" s="260" t="s">
        <v>2</v>
      </c>
      <c r="B119" s="168" t="s">
        <v>154</v>
      </c>
      <c r="C119" s="254">
        <f>C121</f>
        <v>48500000</v>
      </c>
      <c r="D119" s="108"/>
      <c r="E119" s="108"/>
      <c r="F119" s="108"/>
      <c r="G119" s="108"/>
      <c r="H119" s="108"/>
      <c r="I119" s="108"/>
      <c r="J119" s="109"/>
      <c r="K119" s="298">
        <f>K122</f>
        <v>100</v>
      </c>
      <c r="L119" s="298">
        <f t="shared" ref="L119:M119" si="26">L122</f>
        <v>0</v>
      </c>
      <c r="M119" s="298">
        <f t="shared" si="26"/>
        <v>100</v>
      </c>
      <c r="N119" s="254">
        <f>N121</f>
        <v>0</v>
      </c>
      <c r="O119" s="298">
        <f t="shared" ref="O119" si="27">O122</f>
        <v>0</v>
      </c>
      <c r="P119" s="254">
        <f>P121</f>
        <v>48500000</v>
      </c>
      <c r="Q119" s="103"/>
      <c r="R119" s="115"/>
      <c r="S119" s="115"/>
      <c r="T119" s="115"/>
      <c r="U119" s="115"/>
      <c r="V119" s="115"/>
      <c r="W119" s="115"/>
    </row>
    <row r="120" spans="1:23" s="116" customFormat="1" x14ac:dyDescent="0.2">
      <c r="A120" s="134"/>
      <c r="B120" s="168"/>
      <c r="C120" s="262"/>
      <c r="D120" s="108"/>
      <c r="E120" s="108"/>
      <c r="F120" s="108"/>
      <c r="G120" s="108"/>
      <c r="H120" s="108"/>
      <c r="I120" s="108"/>
      <c r="J120" s="109"/>
      <c r="K120" s="298"/>
      <c r="L120" s="289"/>
      <c r="M120" s="289"/>
      <c r="N120" s="262"/>
      <c r="O120" s="289"/>
      <c r="P120" s="262"/>
      <c r="Q120" s="106"/>
      <c r="R120" s="115"/>
      <c r="S120" s="115"/>
      <c r="T120" s="115"/>
      <c r="U120" s="115"/>
      <c r="V120" s="115"/>
      <c r="W120" s="115"/>
    </row>
    <row r="121" spans="1:23" s="116" customFormat="1" x14ac:dyDescent="0.2">
      <c r="A121" s="106"/>
      <c r="B121" s="107" t="s">
        <v>8</v>
      </c>
      <c r="C121" s="262">
        <f>SUM(C122:C123)</f>
        <v>48500000</v>
      </c>
      <c r="D121" s="108"/>
      <c r="E121" s="108"/>
      <c r="F121" s="108"/>
      <c r="G121" s="108"/>
      <c r="H121" s="108"/>
      <c r="I121" s="108"/>
      <c r="J121" s="109"/>
      <c r="K121" s="298">
        <f>SUM(K122:K123)/2</f>
        <v>100</v>
      </c>
      <c r="L121" s="298">
        <f t="shared" ref="L121:O121" si="28">SUM(L122:L123)/2</f>
        <v>0</v>
      </c>
      <c r="M121" s="298">
        <f t="shared" si="28"/>
        <v>100</v>
      </c>
      <c r="N121" s="262">
        <f>SUM(N122:N123)</f>
        <v>0</v>
      </c>
      <c r="O121" s="298">
        <f t="shared" si="28"/>
        <v>0</v>
      </c>
      <c r="P121" s="262">
        <f>SUM(P122:P123)</f>
        <v>48500000</v>
      </c>
      <c r="Q121" s="106"/>
      <c r="R121" s="115"/>
      <c r="S121" s="115"/>
      <c r="T121" s="115"/>
      <c r="U121" s="115"/>
      <c r="V121" s="115"/>
      <c r="W121" s="115"/>
    </row>
    <row r="122" spans="1:23" s="116" customFormat="1" x14ac:dyDescent="0.2">
      <c r="A122" s="106"/>
      <c r="B122" s="107" t="s">
        <v>94</v>
      </c>
      <c r="C122" s="262">
        <v>12750000</v>
      </c>
      <c r="D122" s="108"/>
      <c r="E122" s="108"/>
      <c r="F122" s="108"/>
      <c r="G122" s="137"/>
      <c r="H122" s="138"/>
      <c r="I122" s="139"/>
      <c r="J122" s="179"/>
      <c r="K122" s="297">
        <v>100</v>
      </c>
      <c r="L122" s="301">
        <f t="shared" ref="L122:L123" si="29">N122/C122*100</f>
        <v>0</v>
      </c>
      <c r="M122" s="290">
        <f>K122-L122</f>
        <v>100</v>
      </c>
      <c r="N122" s="259">
        <f>BPBD!N122</f>
        <v>0</v>
      </c>
      <c r="O122" s="182">
        <f>N122/C122*100</f>
        <v>0</v>
      </c>
      <c r="P122" s="281">
        <f>C122-N122</f>
        <v>12750000</v>
      </c>
      <c r="Q122" s="106"/>
      <c r="R122" s="115"/>
      <c r="S122" s="115"/>
      <c r="T122" s="115"/>
      <c r="U122" s="115"/>
      <c r="V122" s="115"/>
      <c r="W122" s="115"/>
    </row>
    <row r="123" spans="1:23" s="116" customFormat="1" x14ac:dyDescent="0.2">
      <c r="A123" s="106"/>
      <c r="B123" s="107" t="s">
        <v>113</v>
      </c>
      <c r="C123" s="262">
        <v>35750000</v>
      </c>
      <c r="D123" s="108"/>
      <c r="E123" s="108"/>
      <c r="F123" s="108"/>
      <c r="G123" s="137"/>
      <c r="H123" s="138"/>
      <c r="I123" s="139"/>
      <c r="J123" s="179"/>
      <c r="K123" s="294">
        <v>100</v>
      </c>
      <c r="L123" s="301">
        <f t="shared" si="29"/>
        <v>0</v>
      </c>
      <c r="M123" s="301">
        <f>K123-L123</f>
        <v>100</v>
      </c>
      <c r="N123" s="259">
        <f>BPBD!N123</f>
        <v>0</v>
      </c>
      <c r="O123" s="182">
        <f>N123/C123*100</f>
        <v>0</v>
      </c>
      <c r="P123" s="281">
        <f>C123-N123</f>
        <v>35750000</v>
      </c>
      <c r="Q123" s="106"/>
      <c r="R123" s="115"/>
      <c r="S123" s="115"/>
      <c r="T123" s="115"/>
      <c r="U123" s="115"/>
      <c r="V123" s="115"/>
      <c r="W123" s="115"/>
    </row>
    <row r="124" spans="1:23" s="116" customFormat="1" x14ac:dyDescent="0.2">
      <c r="A124" s="106"/>
      <c r="B124" s="140"/>
      <c r="C124" s="262"/>
      <c r="D124" s="186"/>
      <c r="E124" s="186"/>
      <c r="F124" s="186"/>
      <c r="G124" s="186"/>
      <c r="H124" s="186"/>
      <c r="I124" s="186"/>
      <c r="J124" s="184"/>
      <c r="K124" s="308"/>
      <c r="L124" s="308"/>
      <c r="M124" s="308"/>
      <c r="N124" s="276"/>
      <c r="O124" s="185"/>
      <c r="P124" s="276"/>
      <c r="Q124" s="184"/>
      <c r="R124" s="115"/>
      <c r="S124" s="115"/>
      <c r="T124" s="115"/>
      <c r="U124" s="115"/>
      <c r="V124" s="115"/>
      <c r="W124" s="115"/>
    </row>
    <row r="125" spans="1:23" s="116" customFormat="1" ht="22.5" x14ac:dyDescent="0.2">
      <c r="A125" s="320" t="s">
        <v>4</v>
      </c>
      <c r="B125" s="326" t="s">
        <v>92</v>
      </c>
      <c r="C125" s="317">
        <f>C127</f>
        <v>12000000</v>
      </c>
      <c r="D125" s="323"/>
      <c r="E125" s="323"/>
      <c r="F125" s="323"/>
      <c r="G125" s="323"/>
      <c r="H125" s="323"/>
      <c r="I125" s="323"/>
      <c r="J125" s="324"/>
      <c r="K125" s="327">
        <f>K127</f>
        <v>100</v>
      </c>
      <c r="L125" s="327">
        <f t="shared" ref="L125:M125" si="30">L127</f>
        <v>0</v>
      </c>
      <c r="M125" s="327">
        <f t="shared" si="30"/>
        <v>100</v>
      </c>
      <c r="N125" s="317">
        <f>N127</f>
        <v>0</v>
      </c>
      <c r="O125" s="327">
        <f t="shared" ref="O125" si="31">O127</f>
        <v>0</v>
      </c>
      <c r="P125" s="317">
        <f>P127</f>
        <v>12000000</v>
      </c>
      <c r="Q125" s="103"/>
      <c r="R125" s="115"/>
      <c r="S125" s="115"/>
      <c r="T125" s="115"/>
      <c r="U125" s="115"/>
      <c r="V125" s="115"/>
      <c r="W125" s="115"/>
    </row>
    <row r="126" spans="1:23" s="116" customFormat="1" x14ac:dyDescent="0.2">
      <c r="A126" s="106"/>
      <c r="B126" s="238"/>
      <c r="C126" s="262"/>
      <c r="D126" s="108"/>
      <c r="E126" s="108"/>
      <c r="F126" s="108"/>
      <c r="G126" s="108"/>
      <c r="H126" s="108"/>
      <c r="I126" s="108"/>
      <c r="J126" s="109"/>
      <c r="K126" s="298"/>
      <c r="L126" s="298"/>
      <c r="M126" s="298"/>
      <c r="N126" s="262"/>
      <c r="O126" s="298"/>
      <c r="P126" s="262"/>
      <c r="Q126" s="106"/>
      <c r="R126" s="115"/>
      <c r="S126" s="115"/>
      <c r="T126" s="115"/>
      <c r="U126" s="115"/>
      <c r="V126" s="115"/>
      <c r="W126" s="115"/>
    </row>
    <row r="127" spans="1:23" s="116" customFormat="1" x14ac:dyDescent="0.2">
      <c r="A127" s="244" t="s">
        <v>4</v>
      </c>
      <c r="B127" s="101" t="s">
        <v>59</v>
      </c>
      <c r="C127" s="254">
        <f>C128</f>
        <v>12000000</v>
      </c>
      <c r="D127" s="108"/>
      <c r="E127" s="108"/>
      <c r="F127" s="108"/>
      <c r="G127" s="108"/>
      <c r="H127" s="108"/>
      <c r="I127" s="108"/>
      <c r="J127" s="109"/>
      <c r="K127" s="298">
        <f>K128</f>
        <v>100</v>
      </c>
      <c r="L127" s="298">
        <f t="shared" ref="L127:O127" si="32">L128</f>
        <v>0</v>
      </c>
      <c r="M127" s="298">
        <f t="shared" si="32"/>
        <v>100</v>
      </c>
      <c r="N127" s="254">
        <f>N128</f>
        <v>0</v>
      </c>
      <c r="O127" s="298">
        <f t="shared" si="32"/>
        <v>0</v>
      </c>
      <c r="P127" s="254">
        <f>P128</f>
        <v>12000000</v>
      </c>
      <c r="Q127" s="103"/>
      <c r="R127" s="115"/>
      <c r="S127" s="115"/>
      <c r="T127" s="115"/>
      <c r="U127" s="115"/>
      <c r="V127" s="115"/>
      <c r="W127" s="115"/>
    </row>
    <row r="128" spans="1:23" s="116" customFormat="1" x14ac:dyDescent="0.2">
      <c r="A128" s="134"/>
      <c r="B128" s="41" t="s">
        <v>155</v>
      </c>
      <c r="C128" s="270">
        <v>12000000</v>
      </c>
      <c r="D128" s="108"/>
      <c r="E128" s="108"/>
      <c r="F128" s="108"/>
      <c r="G128" s="108"/>
      <c r="H128" s="108"/>
      <c r="I128" s="108"/>
      <c r="J128" s="109"/>
      <c r="K128" s="297">
        <v>100</v>
      </c>
      <c r="L128" s="290">
        <f>N128/C128*100</f>
        <v>0</v>
      </c>
      <c r="M128" s="290">
        <f>K128-L128</f>
        <v>100</v>
      </c>
      <c r="N128" s="259">
        <v>0</v>
      </c>
      <c r="O128" s="182">
        <f>N128/C128*100</f>
        <v>0</v>
      </c>
      <c r="P128" s="281">
        <f>C128-N128</f>
        <v>12000000</v>
      </c>
      <c r="Q128" s="106"/>
      <c r="R128" s="115"/>
      <c r="S128" s="115"/>
      <c r="T128" s="115"/>
      <c r="U128" s="115"/>
      <c r="V128" s="115"/>
      <c r="W128" s="115"/>
    </row>
    <row r="129" spans="1:23" s="116" customFormat="1" x14ac:dyDescent="0.2">
      <c r="A129" s="114"/>
      <c r="B129" s="141"/>
      <c r="C129" s="262"/>
      <c r="D129" s="186"/>
      <c r="E129" s="186"/>
      <c r="F129" s="186"/>
      <c r="G129" s="186"/>
      <c r="H129" s="186"/>
      <c r="I129" s="186"/>
      <c r="J129" s="184"/>
      <c r="K129" s="308"/>
      <c r="L129" s="308"/>
      <c r="M129" s="308"/>
      <c r="N129" s="276"/>
      <c r="O129" s="185"/>
      <c r="P129" s="276"/>
      <c r="Q129" s="187"/>
      <c r="R129" s="115"/>
      <c r="S129" s="115"/>
      <c r="T129" s="115"/>
      <c r="U129" s="115"/>
      <c r="V129" s="115"/>
      <c r="W129" s="115"/>
    </row>
    <row r="130" spans="1:23" s="116" customFormat="1" ht="33.75" x14ac:dyDescent="0.2">
      <c r="A130" s="328" t="s">
        <v>5</v>
      </c>
      <c r="B130" s="321" t="s">
        <v>105</v>
      </c>
      <c r="C130" s="317">
        <f>C132</f>
        <v>16500000</v>
      </c>
      <c r="D130" s="329"/>
      <c r="E130" s="329"/>
      <c r="F130" s="329"/>
      <c r="G130" s="329"/>
      <c r="H130" s="329"/>
      <c r="I130" s="329"/>
      <c r="J130" s="330"/>
      <c r="K130" s="331">
        <f>K132</f>
        <v>100</v>
      </c>
      <c r="L130" s="331">
        <f>N130/C130*100</f>
        <v>43.636363636363633</v>
      </c>
      <c r="M130" s="331">
        <f>100-L130</f>
        <v>56.363636363636367</v>
      </c>
      <c r="N130" s="317">
        <f>N132</f>
        <v>7200000</v>
      </c>
      <c r="O130" s="331">
        <f>N130/C130*100</f>
        <v>43.636363636363633</v>
      </c>
      <c r="P130" s="317">
        <f>P132</f>
        <v>9300000</v>
      </c>
      <c r="Q130" s="256"/>
      <c r="R130" s="115"/>
      <c r="S130" s="115"/>
      <c r="T130" s="115"/>
      <c r="U130" s="115"/>
      <c r="V130" s="115"/>
      <c r="W130" s="115"/>
    </row>
    <row r="131" spans="1:23" s="116" customFormat="1" x14ac:dyDescent="0.2">
      <c r="A131" s="102"/>
      <c r="B131" s="127"/>
      <c r="C131" s="240"/>
      <c r="D131" s="108"/>
      <c r="E131" s="108"/>
      <c r="F131" s="108"/>
      <c r="G131" s="108"/>
      <c r="H131" s="108"/>
      <c r="I131" s="108"/>
      <c r="J131" s="109"/>
      <c r="K131" s="296"/>
      <c r="L131" s="296"/>
      <c r="M131" s="296"/>
      <c r="N131" s="240"/>
      <c r="O131" s="296"/>
      <c r="P131" s="240"/>
      <c r="Q131" s="136"/>
      <c r="R131" s="115"/>
      <c r="S131" s="115"/>
      <c r="T131" s="115"/>
      <c r="U131" s="115"/>
      <c r="V131" s="115"/>
      <c r="W131" s="115"/>
    </row>
    <row r="132" spans="1:23" s="116" customFormat="1" ht="22.5" x14ac:dyDescent="0.2">
      <c r="A132" s="260" t="s">
        <v>1</v>
      </c>
      <c r="B132" s="40" t="s">
        <v>114</v>
      </c>
      <c r="C132" s="254">
        <f>C134+C137</f>
        <v>16500000</v>
      </c>
      <c r="D132" s="108"/>
      <c r="E132" s="108"/>
      <c r="F132" s="108"/>
      <c r="G132" s="108"/>
      <c r="H132" s="108"/>
      <c r="I132" s="108"/>
      <c r="J132" s="109"/>
      <c r="K132" s="298">
        <f>SUM(K134+K137)/2</f>
        <v>100</v>
      </c>
      <c r="L132" s="298">
        <f>N132/C132*100</f>
        <v>43.636363636363633</v>
      </c>
      <c r="M132" s="298">
        <f>100-L132</f>
        <v>56.363636363636367</v>
      </c>
      <c r="N132" s="254">
        <f>N134+N137</f>
        <v>7200000</v>
      </c>
      <c r="O132" s="298">
        <f>N132/C132*100</f>
        <v>43.636363636363633</v>
      </c>
      <c r="P132" s="254">
        <f>P134+P137</f>
        <v>9300000</v>
      </c>
      <c r="Q132" s="103"/>
      <c r="R132" s="115"/>
      <c r="S132" s="115"/>
      <c r="T132" s="115"/>
      <c r="U132" s="115"/>
      <c r="V132" s="115"/>
      <c r="W132" s="115"/>
    </row>
    <row r="133" spans="1:23" s="116" customFormat="1" x14ac:dyDescent="0.2">
      <c r="A133" s="134"/>
      <c r="B133" s="40"/>
      <c r="C133" s="262"/>
      <c r="D133" s="108"/>
      <c r="E133" s="108"/>
      <c r="F133" s="108"/>
      <c r="G133" s="108"/>
      <c r="H133" s="108"/>
      <c r="I133" s="108"/>
      <c r="J133" s="109"/>
      <c r="K133" s="309"/>
      <c r="L133" s="309"/>
      <c r="M133" s="309"/>
      <c r="N133" s="262"/>
      <c r="O133" s="309"/>
      <c r="P133" s="278"/>
      <c r="Q133" s="106"/>
      <c r="R133" s="115"/>
      <c r="S133" s="115"/>
      <c r="T133" s="115"/>
      <c r="U133" s="115"/>
      <c r="V133" s="115"/>
      <c r="W133" s="115"/>
    </row>
    <row r="134" spans="1:23" s="116" customFormat="1" x14ac:dyDescent="0.2">
      <c r="A134" s="134"/>
      <c r="B134" s="128" t="s">
        <v>0</v>
      </c>
      <c r="C134" s="254">
        <f>C135</f>
        <v>12000000</v>
      </c>
      <c r="D134" s="180"/>
      <c r="E134" s="180"/>
      <c r="F134" s="180"/>
      <c r="G134" s="180"/>
      <c r="H134" s="180"/>
      <c r="I134" s="180"/>
      <c r="J134" s="180"/>
      <c r="K134" s="288">
        <f>K135</f>
        <v>100</v>
      </c>
      <c r="L134" s="288">
        <f t="shared" ref="L134" si="33">L135</f>
        <v>42.5</v>
      </c>
      <c r="M134" s="288">
        <f>100-L134</f>
        <v>57.5</v>
      </c>
      <c r="N134" s="254">
        <f>N135</f>
        <v>5100000</v>
      </c>
      <c r="O134" s="288">
        <f>N134/C134*100</f>
        <v>42.5</v>
      </c>
      <c r="P134" s="278">
        <f>C134-N134</f>
        <v>6900000</v>
      </c>
      <c r="Q134" s="180"/>
      <c r="R134" s="115"/>
      <c r="S134" s="115"/>
      <c r="T134" s="115"/>
      <c r="U134" s="115"/>
      <c r="V134" s="115"/>
      <c r="W134" s="115"/>
    </row>
    <row r="135" spans="1:23" s="116" customFormat="1" x14ac:dyDescent="0.2">
      <c r="A135" s="106"/>
      <c r="B135" s="107" t="s">
        <v>109</v>
      </c>
      <c r="C135" s="262">
        <v>12000000</v>
      </c>
      <c r="D135" s="108"/>
      <c r="E135" s="108"/>
      <c r="F135" s="108"/>
      <c r="G135" s="108"/>
      <c r="H135" s="108"/>
      <c r="I135" s="108"/>
      <c r="J135" s="109"/>
      <c r="K135" s="297">
        <v>100</v>
      </c>
      <c r="L135" s="290">
        <f>N135/C135*100</f>
        <v>42.5</v>
      </c>
      <c r="M135" s="290">
        <f>K135-L135</f>
        <v>57.5</v>
      </c>
      <c r="N135" s="259">
        <f>BPBD!N135</f>
        <v>5100000</v>
      </c>
      <c r="O135" s="182">
        <f t="shared" ref="O135" si="34">N135/C135*100</f>
        <v>42.5</v>
      </c>
      <c r="P135" s="281">
        <f t="shared" ref="P135" si="35">C135-N135</f>
        <v>6900000</v>
      </c>
      <c r="Q135" s="106"/>
      <c r="R135" s="115"/>
      <c r="S135" s="115"/>
      <c r="T135" s="115"/>
      <c r="U135" s="115"/>
      <c r="V135" s="115"/>
      <c r="W135" s="115"/>
    </row>
    <row r="136" spans="1:23" s="116" customFormat="1" x14ac:dyDescent="0.2">
      <c r="A136" s="106"/>
      <c r="B136" s="107"/>
      <c r="C136" s="262"/>
      <c r="D136" s="108"/>
      <c r="E136" s="108"/>
      <c r="F136" s="108"/>
      <c r="G136" s="108"/>
      <c r="H136" s="108"/>
      <c r="I136" s="108"/>
      <c r="J136" s="109"/>
      <c r="K136" s="297"/>
      <c r="L136" s="290"/>
      <c r="M136" s="290"/>
      <c r="N136" s="259"/>
      <c r="O136" s="182"/>
      <c r="P136" s="281"/>
      <c r="Q136" s="106"/>
      <c r="R136" s="115"/>
      <c r="S136" s="115"/>
      <c r="T136" s="115"/>
      <c r="U136" s="115"/>
      <c r="V136" s="115"/>
      <c r="W136" s="115"/>
    </row>
    <row r="137" spans="1:23" s="116" customFormat="1" x14ac:dyDescent="0.2">
      <c r="A137" s="106"/>
      <c r="B137" s="107" t="s">
        <v>8</v>
      </c>
      <c r="C137" s="254">
        <f>C138</f>
        <v>4500000</v>
      </c>
      <c r="D137" s="108"/>
      <c r="E137" s="108"/>
      <c r="F137" s="108"/>
      <c r="G137" s="108"/>
      <c r="H137" s="108"/>
      <c r="I137" s="108"/>
      <c r="J137" s="109"/>
      <c r="K137" s="298">
        <f>K138</f>
        <v>100</v>
      </c>
      <c r="L137" s="298">
        <f t="shared" ref="L137" si="36">L138</f>
        <v>46.666666666666664</v>
      </c>
      <c r="M137" s="298">
        <f>100-L137</f>
        <v>53.333333333333336</v>
      </c>
      <c r="N137" s="254">
        <f>N138</f>
        <v>2100000</v>
      </c>
      <c r="O137" s="298">
        <f>N137/C137*100</f>
        <v>46.666666666666664</v>
      </c>
      <c r="P137" s="254">
        <f>P138</f>
        <v>2400000</v>
      </c>
      <c r="Q137" s="103"/>
      <c r="R137" s="115"/>
      <c r="S137" s="115"/>
      <c r="T137" s="115"/>
      <c r="U137" s="115"/>
      <c r="V137" s="115"/>
      <c r="W137" s="115"/>
    </row>
    <row r="138" spans="1:23" s="116" customFormat="1" x14ac:dyDescent="0.2">
      <c r="A138" s="106"/>
      <c r="B138" s="142" t="s">
        <v>116</v>
      </c>
      <c r="C138" s="262">
        <v>4500000</v>
      </c>
      <c r="D138" s="108"/>
      <c r="E138" s="108"/>
      <c r="F138" s="108"/>
      <c r="G138" s="137"/>
      <c r="H138" s="138"/>
      <c r="I138" s="139"/>
      <c r="J138" s="179"/>
      <c r="K138" s="297">
        <v>100</v>
      </c>
      <c r="L138" s="290">
        <f>N138/C138*100</f>
        <v>46.666666666666664</v>
      </c>
      <c r="M138" s="290">
        <f>K138-L138</f>
        <v>53.333333333333336</v>
      </c>
      <c r="N138" s="259">
        <f>BPBD!N138</f>
        <v>2100000</v>
      </c>
      <c r="O138" s="182">
        <f t="shared" ref="O138" si="37">N138/C138*100</f>
        <v>46.666666666666664</v>
      </c>
      <c r="P138" s="281">
        <f t="shared" ref="P138" si="38">C138-N138</f>
        <v>2400000</v>
      </c>
      <c r="Q138" s="106"/>
      <c r="R138" s="115"/>
      <c r="S138" s="115"/>
      <c r="T138" s="115"/>
      <c r="U138" s="115"/>
      <c r="V138" s="115"/>
      <c r="W138" s="115"/>
    </row>
    <row r="139" spans="1:23" s="116" customFormat="1" x14ac:dyDescent="0.2">
      <c r="A139" s="193"/>
      <c r="B139" s="194"/>
      <c r="C139" s="271"/>
      <c r="D139" s="195"/>
      <c r="E139" s="195"/>
      <c r="F139" s="195"/>
      <c r="G139" s="196"/>
      <c r="H139" s="196"/>
      <c r="I139" s="196"/>
      <c r="J139" s="196"/>
      <c r="K139" s="295"/>
      <c r="L139" s="296"/>
      <c r="M139" s="289"/>
      <c r="N139" s="277"/>
      <c r="O139" s="197"/>
      <c r="P139" s="277"/>
      <c r="Q139" s="195"/>
      <c r="R139" s="115"/>
      <c r="S139" s="115"/>
      <c r="T139" s="115"/>
      <c r="U139" s="115"/>
      <c r="V139" s="115"/>
      <c r="W139" s="115"/>
    </row>
    <row r="140" spans="1:23" s="116" customFormat="1" x14ac:dyDescent="0.2">
      <c r="A140" s="366"/>
      <c r="B140" s="375" t="s">
        <v>140</v>
      </c>
      <c r="C140" s="377">
        <f>C17+C81+C117+C125+C130</f>
        <v>1126170958</v>
      </c>
      <c r="D140" s="232"/>
      <c r="E140" s="232"/>
      <c r="F140" s="232"/>
      <c r="G140" s="232"/>
      <c r="H140" s="232"/>
      <c r="I140" s="232"/>
      <c r="J140" s="232"/>
      <c r="K140" s="387">
        <f>SUM(K17+K81+K117+K125+K130)/5</f>
        <v>100</v>
      </c>
      <c r="L140" s="387">
        <f>N140/C140*100</f>
        <v>47.933621016002078</v>
      </c>
      <c r="M140" s="387">
        <f>100-L140</f>
        <v>52.066378983997922</v>
      </c>
      <c r="N140" s="377">
        <f>N17+N81+N117+N125+N130</f>
        <v>539814519</v>
      </c>
      <c r="O140" s="387">
        <f>N140/C140*100</f>
        <v>47.933621016002078</v>
      </c>
      <c r="P140" s="377">
        <f>P17+P81+P117+P125+P130</f>
        <v>586356439</v>
      </c>
      <c r="Q140" s="191"/>
      <c r="R140" s="115"/>
      <c r="S140" s="115"/>
      <c r="T140" s="115"/>
      <c r="U140" s="115"/>
      <c r="V140" s="115"/>
      <c r="W140" s="115"/>
    </row>
    <row r="141" spans="1:23" s="116" customFormat="1" x14ac:dyDescent="0.2">
      <c r="A141" s="369"/>
      <c r="B141" s="376"/>
      <c r="C141" s="378"/>
      <c r="D141" s="233"/>
      <c r="E141" s="233"/>
      <c r="F141" s="233"/>
      <c r="G141" s="233"/>
      <c r="H141" s="233"/>
      <c r="I141" s="233"/>
      <c r="J141" s="233"/>
      <c r="K141" s="388"/>
      <c r="L141" s="388"/>
      <c r="M141" s="388"/>
      <c r="N141" s="378"/>
      <c r="O141" s="388"/>
      <c r="P141" s="378"/>
      <c r="Q141" s="192"/>
      <c r="R141" s="115"/>
      <c r="S141" s="115"/>
      <c r="T141" s="115"/>
      <c r="U141" s="115"/>
      <c r="V141" s="115"/>
      <c r="W141" s="115"/>
    </row>
    <row r="142" spans="1:23" s="116" customFormat="1" x14ac:dyDescent="0.2">
      <c r="A142" s="143"/>
      <c r="B142" s="144"/>
      <c r="C142" s="145"/>
      <c r="D142" s="3"/>
      <c r="E142" s="3"/>
      <c r="F142" s="3"/>
      <c r="G142" s="3"/>
      <c r="H142" s="3"/>
      <c r="I142" s="3"/>
      <c r="J142" s="3"/>
      <c r="K142" s="3"/>
      <c r="L142" s="72"/>
      <c r="M142" s="4"/>
      <c r="N142" s="3"/>
      <c r="O142" s="190"/>
      <c r="P142" s="3"/>
      <c r="Q142" s="5"/>
      <c r="R142" s="115"/>
      <c r="S142" s="115"/>
      <c r="T142" s="115"/>
      <c r="U142" s="115"/>
      <c r="V142" s="115"/>
      <c r="W142" s="115"/>
    </row>
    <row r="143" spans="1:23" s="116" customFormat="1" ht="14.25" x14ac:dyDescent="0.2">
      <c r="A143" s="5"/>
      <c r="B143" s="2"/>
      <c r="C143" s="146"/>
      <c r="D143" s="5"/>
      <c r="E143" s="5"/>
      <c r="F143" s="5"/>
      <c r="G143" s="5"/>
      <c r="H143" s="2"/>
      <c r="I143" s="147"/>
      <c r="J143" s="5"/>
      <c r="K143" s="148"/>
      <c r="L143" s="149"/>
      <c r="M143" s="148"/>
      <c r="N143" s="381" t="str">
        <f>BPBD!N196</f>
        <v>Kuala Tungkal,      Juni  2019</v>
      </c>
      <c r="O143" s="381"/>
      <c r="P143" s="381"/>
      <c r="Q143" s="5"/>
      <c r="R143" s="115"/>
      <c r="S143" s="115"/>
      <c r="T143" s="115"/>
      <c r="U143" s="115"/>
      <c r="V143" s="115"/>
      <c r="W143" s="115"/>
    </row>
    <row r="144" spans="1:23" s="116" customFormat="1" ht="14.25" x14ac:dyDescent="0.2">
      <c r="A144" s="5"/>
      <c r="B144" s="382" t="s">
        <v>57</v>
      </c>
      <c r="C144" s="382"/>
      <c r="D144" s="382"/>
      <c r="E144" s="150"/>
      <c r="F144" s="150"/>
      <c r="G144" s="150"/>
      <c r="H144" s="143"/>
      <c r="I144" s="148"/>
      <c r="J144" s="150"/>
      <c r="K144" s="151"/>
      <c r="L144" s="152"/>
      <c r="M144" s="151"/>
      <c r="N144" s="169"/>
      <c r="O144" s="170"/>
      <c r="P144" s="171"/>
      <c r="Q144" s="5"/>
      <c r="R144" s="115"/>
      <c r="S144" s="115"/>
      <c r="T144" s="115"/>
      <c r="U144" s="115"/>
      <c r="V144" s="115"/>
      <c r="W144" s="115"/>
    </row>
    <row r="145" spans="1:23" s="116" customFormat="1" ht="14.25" x14ac:dyDescent="0.2">
      <c r="A145" s="2"/>
      <c r="B145" s="382" t="s">
        <v>58</v>
      </c>
      <c r="C145" s="382"/>
      <c r="D145" s="382"/>
      <c r="E145" s="231"/>
      <c r="F145" s="231"/>
      <c r="G145" s="231"/>
      <c r="H145" s="2"/>
      <c r="I145" s="154"/>
      <c r="J145" s="231"/>
      <c r="K145" s="155"/>
      <c r="L145" s="156"/>
      <c r="M145" s="155"/>
      <c r="N145" s="383" t="s">
        <v>18</v>
      </c>
      <c r="O145" s="383"/>
      <c r="P145" s="383"/>
      <c r="Q145" s="2"/>
      <c r="R145" s="115"/>
      <c r="S145" s="115"/>
      <c r="T145" s="115"/>
      <c r="U145" s="115"/>
      <c r="V145" s="115"/>
      <c r="W145" s="115"/>
    </row>
    <row r="146" spans="1:23" s="116" customFormat="1" ht="14.25" x14ac:dyDescent="0.2">
      <c r="A146" s="2"/>
      <c r="B146" s="382" t="s">
        <v>56</v>
      </c>
      <c r="C146" s="382"/>
      <c r="D146" s="382"/>
      <c r="E146" s="2"/>
      <c r="F146" s="2"/>
      <c r="G146" s="2"/>
      <c r="H146" s="2"/>
      <c r="I146" s="234"/>
      <c r="J146" s="2"/>
      <c r="K146" s="157"/>
      <c r="L146" s="158"/>
      <c r="M146" s="157"/>
      <c r="N146" s="172"/>
      <c r="O146" s="173"/>
      <c r="P146" s="230"/>
      <c r="Q146" s="2"/>
      <c r="R146" s="115"/>
      <c r="S146" s="115"/>
      <c r="T146" s="115"/>
      <c r="U146" s="115"/>
      <c r="V146" s="115"/>
      <c r="W146" s="115"/>
    </row>
    <row r="147" spans="1:23" s="116" customFormat="1" ht="14.25" x14ac:dyDescent="0.2">
      <c r="A147" s="2"/>
      <c r="B147" s="382" t="s">
        <v>54</v>
      </c>
      <c r="C147" s="382"/>
      <c r="D147" s="382"/>
      <c r="E147" s="2"/>
      <c r="F147" s="2"/>
      <c r="G147" s="2"/>
      <c r="H147" s="2"/>
      <c r="I147" s="234"/>
      <c r="J147" s="2"/>
      <c r="K147" s="157"/>
      <c r="L147" s="158"/>
      <c r="M147" s="157"/>
      <c r="N147" s="172"/>
      <c r="O147" s="170"/>
      <c r="P147" s="230"/>
      <c r="Q147" s="2"/>
      <c r="R147" s="115"/>
      <c r="S147" s="115"/>
      <c r="T147" s="115"/>
      <c r="U147" s="115"/>
      <c r="V147" s="115"/>
      <c r="W147" s="115"/>
    </row>
    <row r="148" spans="1:23" s="116" customFormat="1" ht="15" x14ac:dyDescent="0.25">
      <c r="A148" s="2"/>
      <c r="B148" s="382"/>
      <c r="C148" s="382"/>
      <c r="D148" s="382"/>
      <c r="E148" s="231"/>
      <c r="F148" s="231"/>
      <c r="G148" s="231"/>
      <c r="H148" s="2"/>
      <c r="I148" s="159"/>
      <c r="J148" s="231"/>
      <c r="K148" s="160"/>
      <c r="L148" s="161"/>
      <c r="M148" s="160"/>
      <c r="N148" s="172"/>
      <c r="O148" s="170"/>
      <c r="P148" s="174"/>
      <c r="Q148" s="2"/>
      <c r="R148" s="115"/>
      <c r="S148" s="115"/>
      <c r="T148" s="115"/>
      <c r="U148" s="115"/>
      <c r="V148" s="115"/>
      <c r="W148" s="115"/>
    </row>
    <row r="149" spans="1:23" s="116" customFormat="1" ht="15" x14ac:dyDescent="0.25">
      <c r="A149" s="2"/>
      <c r="B149" s="384" t="s">
        <v>138</v>
      </c>
      <c r="C149" s="384"/>
      <c r="D149" s="384"/>
      <c r="E149" s="231"/>
      <c r="F149" s="231"/>
      <c r="G149" s="231"/>
      <c r="H149" s="2"/>
      <c r="I149" s="159"/>
      <c r="J149" s="231"/>
      <c r="K149" s="160"/>
      <c r="L149" s="161"/>
      <c r="M149" s="160"/>
      <c r="N149" s="385" t="str">
        <f>BPBD!N203</f>
        <v>MUHAMMAD RIDUAN</v>
      </c>
      <c r="O149" s="385"/>
      <c r="P149" s="385"/>
      <c r="Q149" s="2"/>
      <c r="R149" s="115"/>
      <c r="S149" s="115"/>
      <c r="T149" s="115"/>
      <c r="U149" s="115"/>
      <c r="V149" s="115"/>
      <c r="W149" s="115"/>
    </row>
    <row r="150" spans="1:23" s="116" customFormat="1" ht="14.25" x14ac:dyDescent="0.2">
      <c r="A150" s="2"/>
      <c r="B150" s="382" t="s">
        <v>139</v>
      </c>
      <c r="C150" s="382"/>
      <c r="D150" s="382"/>
      <c r="E150" s="2"/>
      <c r="F150" s="2"/>
      <c r="G150" s="2"/>
      <c r="H150" s="2"/>
      <c r="I150" s="234"/>
      <c r="J150" s="2"/>
      <c r="K150" s="162"/>
      <c r="L150" s="163"/>
      <c r="M150" s="162"/>
      <c r="N150" s="383" t="str">
        <f>BPBD!N204</f>
        <v>Nip. 19740319 200701 1 016</v>
      </c>
      <c r="O150" s="383"/>
      <c r="P150" s="383"/>
      <c r="Q150" s="2"/>
      <c r="R150" s="115"/>
      <c r="S150" s="115"/>
      <c r="T150" s="115"/>
      <c r="U150" s="115"/>
      <c r="V150" s="115"/>
      <c r="W150" s="115"/>
    </row>
    <row r="151" spans="1:23" s="116" customFormat="1" x14ac:dyDescent="0.2">
      <c r="A151" s="2"/>
      <c r="B151" s="2"/>
      <c r="C151" s="164"/>
      <c r="D151" s="2"/>
      <c r="E151" s="2"/>
      <c r="F151" s="2"/>
      <c r="G151" s="2"/>
      <c r="H151" s="2"/>
      <c r="I151" s="2"/>
      <c r="J151" s="2"/>
      <c r="K151" s="165"/>
      <c r="L151" s="158"/>
      <c r="M151" s="165"/>
      <c r="N151" s="165"/>
      <c r="O151" s="153"/>
      <c r="P151" s="157"/>
      <c r="Q151" s="2"/>
      <c r="R151" s="115"/>
      <c r="S151" s="115"/>
      <c r="T151" s="115"/>
      <c r="U151" s="115"/>
      <c r="V151" s="115"/>
      <c r="W151" s="115"/>
    </row>
    <row r="152" spans="1:23" s="116" customFormat="1" x14ac:dyDescent="0.2">
      <c r="A152" s="2"/>
      <c r="B152" s="2"/>
      <c r="C152" s="164"/>
      <c r="D152" s="2"/>
      <c r="E152" s="2"/>
      <c r="F152" s="2"/>
      <c r="G152" s="2"/>
      <c r="H152" s="2"/>
      <c r="I152" s="2"/>
      <c r="J152" s="2"/>
      <c r="K152" s="2"/>
      <c r="L152" s="158"/>
      <c r="M152" s="2"/>
      <c r="N152" s="2"/>
      <c r="O152" s="153"/>
      <c r="P152" s="2"/>
      <c r="Q152" s="2"/>
      <c r="R152" s="115"/>
      <c r="S152" s="115"/>
      <c r="T152" s="115"/>
      <c r="U152" s="115"/>
      <c r="V152" s="115"/>
      <c r="W152" s="115"/>
    </row>
  </sheetData>
  <mergeCells count="45">
    <mergeCell ref="B150:D150"/>
    <mergeCell ref="N150:P150"/>
    <mergeCell ref="N140:N141"/>
    <mergeCell ref="O140:O141"/>
    <mergeCell ref="P140:P141"/>
    <mergeCell ref="N143:P143"/>
    <mergeCell ref="B144:D144"/>
    <mergeCell ref="B145:D145"/>
    <mergeCell ref="N145:P145"/>
    <mergeCell ref="M140:M141"/>
    <mergeCell ref="B146:D146"/>
    <mergeCell ref="B147:D147"/>
    <mergeCell ref="B148:D148"/>
    <mergeCell ref="B149:D149"/>
    <mergeCell ref="N149:P149"/>
    <mergeCell ref="A140:A141"/>
    <mergeCell ref="B140:B141"/>
    <mergeCell ref="C140:C141"/>
    <mergeCell ref="K140:K141"/>
    <mergeCell ref="L140:L141"/>
    <mergeCell ref="K11:O11"/>
    <mergeCell ref="P11:P14"/>
    <mergeCell ref="Q11:Q14"/>
    <mergeCell ref="F12:F14"/>
    <mergeCell ref="I12:J12"/>
    <mergeCell ref="K12:M12"/>
    <mergeCell ref="N12:O12"/>
    <mergeCell ref="F11:J11"/>
    <mergeCell ref="A11:A14"/>
    <mergeCell ref="B11:B14"/>
    <mergeCell ref="C11:C14"/>
    <mergeCell ref="D11:D14"/>
    <mergeCell ref="E11:E14"/>
    <mergeCell ref="A6:B6"/>
    <mergeCell ref="C6:O6"/>
    <mergeCell ref="A7:B7"/>
    <mergeCell ref="A8:B8"/>
    <mergeCell ref="A9:B9"/>
    <mergeCell ref="C9:Q9"/>
    <mergeCell ref="A1:Q1"/>
    <mergeCell ref="A2:Q2"/>
    <mergeCell ref="A4:B4"/>
    <mergeCell ref="C4:O4"/>
    <mergeCell ref="A5:B5"/>
    <mergeCell ref="C5:O5"/>
  </mergeCells>
  <printOptions horizontalCentered="1"/>
  <pageMargins left="0.19685039370078741" right="0.39370078740157483" top="0.47244094488188981" bottom="0.39370078740157483" header="0.15748031496062992" footer="0.39370078740157483"/>
  <pageSetup paperSize="5" scale="84" fitToWidth="0" fitToHeight="0" orientation="landscape" cellComments="atEnd" horizontalDpi="4294967294" verticalDpi="300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W83"/>
  <sheetViews>
    <sheetView tabSelected="1" view="pageBreakPreview" topLeftCell="A52" zoomScaleSheetLayoutView="100" workbookViewId="0">
      <selection activeCell="N79" sqref="N79"/>
    </sheetView>
  </sheetViews>
  <sheetFormatPr defaultRowHeight="11.25" x14ac:dyDescent="0.2"/>
  <cols>
    <col min="1" max="1" width="3.42578125" style="2" customWidth="1"/>
    <col min="2" max="2" width="38.85546875" style="2" customWidth="1"/>
    <col min="3" max="3" width="15.28515625" style="167" bestFit="1" customWidth="1"/>
    <col min="4" max="6" width="6.85546875" style="2" customWidth="1"/>
    <col min="7" max="7" width="12.5703125" style="2" customWidth="1"/>
    <col min="8" max="8" width="9" style="2" customWidth="1"/>
    <col min="9" max="9" width="8.5703125" style="2" customWidth="1"/>
    <col min="10" max="10" width="7.28515625" style="2" customWidth="1"/>
    <col min="11" max="11" width="7.5703125" style="2" customWidth="1"/>
    <col min="12" max="12" width="8.140625" style="158" customWidth="1"/>
    <col min="13" max="13" width="8.7109375" style="2" customWidth="1"/>
    <col min="14" max="14" width="13.5703125" style="2" customWidth="1"/>
    <col min="15" max="15" width="8" style="153" customWidth="1"/>
    <col min="16" max="16" width="13.5703125" style="2" customWidth="1"/>
    <col min="17" max="17" width="6" style="2" customWidth="1"/>
    <col min="18" max="18" width="10" style="5" bestFit="1" customWidth="1"/>
    <col min="19" max="19" width="9.140625" style="5"/>
    <col min="20" max="20" width="12.140625" style="5" bestFit="1" customWidth="1"/>
    <col min="21" max="21" width="9.140625" style="5"/>
    <col min="22" max="22" width="11.5703125" style="5" bestFit="1" customWidth="1"/>
    <col min="23" max="23" width="9.140625" style="5"/>
    <col min="24" max="16384" width="9.140625" style="2"/>
  </cols>
  <sheetData>
    <row r="1" spans="1:17" ht="15.75" customHeight="1" x14ac:dyDescent="0.2">
      <c r="A1" s="372" t="s">
        <v>95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</row>
    <row r="2" spans="1:17" ht="16.5" customHeight="1" x14ac:dyDescent="0.2">
      <c r="A2" s="372" t="str">
        <f>BPBD!A2</f>
        <v>POSISI / KEADAAN BULAN :       JUNI   2019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</row>
    <row r="3" spans="1:17" ht="16.5" customHeight="1" x14ac:dyDescent="0.2">
      <c r="A3" s="224"/>
      <c r="B3" s="224"/>
      <c r="C3" s="77"/>
      <c r="D3" s="224"/>
      <c r="E3" s="224"/>
      <c r="F3" s="224"/>
      <c r="G3" s="224"/>
      <c r="H3" s="224"/>
      <c r="I3" s="224"/>
      <c r="J3" s="224"/>
      <c r="K3" s="224"/>
      <c r="L3" s="78"/>
      <c r="M3" s="224"/>
      <c r="N3" s="224"/>
      <c r="O3" s="79"/>
      <c r="P3" s="224"/>
      <c r="Q3" s="224"/>
    </row>
    <row r="4" spans="1:17" x14ac:dyDescent="0.2">
      <c r="A4" s="374" t="s">
        <v>96</v>
      </c>
      <c r="B4" s="374"/>
      <c r="C4" s="360" t="s">
        <v>126</v>
      </c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224"/>
      <c r="Q4" s="224"/>
    </row>
    <row r="5" spans="1:17" x14ac:dyDescent="0.2">
      <c r="A5" s="374" t="s">
        <v>11</v>
      </c>
      <c r="B5" s="374"/>
      <c r="C5" s="360" t="s">
        <v>121</v>
      </c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224"/>
      <c r="Q5" s="224"/>
    </row>
    <row r="6" spans="1:17" x14ac:dyDescent="0.2">
      <c r="A6" s="374" t="s">
        <v>97</v>
      </c>
      <c r="B6" s="374"/>
      <c r="C6" s="360" t="s">
        <v>141</v>
      </c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224"/>
      <c r="Q6" s="224"/>
    </row>
    <row r="7" spans="1:17" x14ac:dyDescent="0.2">
      <c r="A7" s="374" t="s">
        <v>98</v>
      </c>
      <c r="B7" s="374"/>
      <c r="C7" s="227" t="s">
        <v>142</v>
      </c>
      <c r="D7" s="227"/>
      <c r="E7" s="227"/>
      <c r="F7" s="227"/>
      <c r="G7" s="227"/>
      <c r="H7" s="227"/>
      <c r="I7" s="227"/>
      <c r="J7" s="227"/>
      <c r="K7" s="227"/>
      <c r="L7" s="81"/>
      <c r="M7" s="227"/>
      <c r="N7" s="227"/>
      <c r="O7" s="227"/>
      <c r="P7" s="224"/>
      <c r="Q7" s="224"/>
    </row>
    <row r="8" spans="1:17" x14ac:dyDescent="0.2">
      <c r="A8" s="374" t="s">
        <v>99</v>
      </c>
      <c r="B8" s="374"/>
      <c r="C8" s="227" t="s">
        <v>101</v>
      </c>
      <c r="D8" s="227"/>
      <c r="E8" s="227"/>
      <c r="F8" s="227"/>
      <c r="G8" s="227"/>
      <c r="H8" s="227"/>
      <c r="I8" s="227"/>
      <c r="J8" s="227"/>
      <c r="K8" s="227"/>
      <c r="L8" s="81"/>
      <c r="M8" s="227"/>
      <c r="N8" s="227"/>
      <c r="O8" s="227"/>
      <c r="P8" s="224"/>
      <c r="Q8" s="224"/>
    </row>
    <row r="9" spans="1:17" x14ac:dyDescent="0.2">
      <c r="A9" s="374" t="s">
        <v>100</v>
      </c>
      <c r="B9" s="374"/>
      <c r="C9" s="360" t="s">
        <v>127</v>
      </c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</row>
    <row r="10" spans="1:17" x14ac:dyDescent="0.2">
      <c r="A10" s="79"/>
      <c r="B10" s="79"/>
      <c r="C10" s="77"/>
      <c r="D10" s="79"/>
      <c r="E10" s="79"/>
      <c r="F10" s="79"/>
      <c r="G10" s="79"/>
      <c r="H10" s="79"/>
      <c r="I10" s="79"/>
      <c r="J10" s="79"/>
      <c r="K10" s="79"/>
      <c r="L10" s="78"/>
      <c r="M10" s="79"/>
      <c r="N10" s="79"/>
      <c r="O10" s="79"/>
      <c r="P10" s="79"/>
      <c r="Q10" s="79"/>
    </row>
    <row r="11" spans="1:17" ht="12" customHeight="1" x14ac:dyDescent="0.2">
      <c r="A11" s="364" t="s">
        <v>19</v>
      </c>
      <c r="B11" s="373" t="s">
        <v>20</v>
      </c>
      <c r="C11" s="364" t="s">
        <v>21</v>
      </c>
      <c r="D11" s="373" t="s">
        <v>22</v>
      </c>
      <c r="E11" s="373" t="s">
        <v>23</v>
      </c>
      <c r="F11" s="371" t="s">
        <v>24</v>
      </c>
      <c r="G11" s="371"/>
      <c r="H11" s="371"/>
      <c r="I11" s="371"/>
      <c r="J11" s="371"/>
      <c r="K11" s="371" t="s">
        <v>25</v>
      </c>
      <c r="L11" s="371"/>
      <c r="M11" s="371"/>
      <c r="N11" s="371"/>
      <c r="O11" s="371"/>
      <c r="P11" s="364" t="s">
        <v>26</v>
      </c>
      <c r="Q11" s="362" t="s">
        <v>27</v>
      </c>
    </row>
    <row r="12" spans="1:17" ht="12" customHeight="1" x14ac:dyDescent="0.2">
      <c r="A12" s="363"/>
      <c r="B12" s="373"/>
      <c r="C12" s="363"/>
      <c r="D12" s="373"/>
      <c r="E12" s="373"/>
      <c r="F12" s="364" t="s">
        <v>28</v>
      </c>
      <c r="G12" s="225" t="s">
        <v>29</v>
      </c>
      <c r="H12" s="225" t="s">
        <v>30</v>
      </c>
      <c r="I12" s="366" t="s">
        <v>31</v>
      </c>
      <c r="J12" s="367"/>
      <c r="K12" s="368" t="s">
        <v>32</v>
      </c>
      <c r="L12" s="368"/>
      <c r="M12" s="368"/>
      <c r="N12" s="369" t="s">
        <v>33</v>
      </c>
      <c r="O12" s="370"/>
      <c r="P12" s="363"/>
      <c r="Q12" s="363"/>
    </row>
    <row r="13" spans="1:17" ht="12" customHeight="1" x14ac:dyDescent="0.2">
      <c r="A13" s="363"/>
      <c r="B13" s="373"/>
      <c r="C13" s="363"/>
      <c r="D13" s="373"/>
      <c r="E13" s="373"/>
      <c r="F13" s="363"/>
      <c r="G13" s="226" t="s">
        <v>34</v>
      </c>
      <c r="H13" s="226" t="s">
        <v>35</v>
      </c>
      <c r="I13" s="226" t="s">
        <v>36</v>
      </c>
      <c r="J13" s="226" t="s">
        <v>37</v>
      </c>
      <c r="K13" s="226" t="s">
        <v>38</v>
      </c>
      <c r="L13" s="84" t="s">
        <v>39</v>
      </c>
      <c r="M13" s="226" t="s">
        <v>40</v>
      </c>
      <c r="N13" s="225" t="s">
        <v>41</v>
      </c>
      <c r="O13" s="226" t="s">
        <v>42</v>
      </c>
      <c r="P13" s="363"/>
      <c r="Q13" s="363"/>
    </row>
    <row r="14" spans="1:17" ht="12" customHeight="1" x14ac:dyDescent="0.2">
      <c r="A14" s="363"/>
      <c r="B14" s="373"/>
      <c r="C14" s="365"/>
      <c r="D14" s="373"/>
      <c r="E14" s="373"/>
      <c r="F14" s="365"/>
      <c r="G14" s="226" t="s">
        <v>43</v>
      </c>
      <c r="H14" s="226" t="s">
        <v>44</v>
      </c>
      <c r="I14" s="226"/>
      <c r="J14" s="226"/>
      <c r="K14" s="226" t="s">
        <v>42</v>
      </c>
      <c r="L14" s="84" t="s">
        <v>42</v>
      </c>
      <c r="M14" s="226" t="s">
        <v>42</v>
      </c>
      <c r="N14" s="226"/>
      <c r="O14" s="85"/>
      <c r="P14" s="363"/>
      <c r="Q14" s="363"/>
    </row>
    <row r="15" spans="1:17" ht="12.75" customHeight="1" x14ac:dyDescent="0.2">
      <c r="A15" s="86">
        <v>1</v>
      </c>
      <c r="B15" s="86">
        <v>2</v>
      </c>
      <c r="C15" s="86">
        <v>3</v>
      </c>
      <c r="D15" s="86">
        <v>4</v>
      </c>
      <c r="E15" s="86">
        <v>5</v>
      </c>
      <c r="F15" s="86">
        <v>6</v>
      </c>
      <c r="G15" s="86">
        <v>7</v>
      </c>
      <c r="H15" s="86">
        <v>8</v>
      </c>
      <c r="I15" s="86">
        <v>9</v>
      </c>
      <c r="J15" s="86">
        <v>10</v>
      </c>
      <c r="K15" s="86">
        <v>11</v>
      </c>
      <c r="L15" s="86">
        <v>12</v>
      </c>
      <c r="M15" s="86" t="s">
        <v>45</v>
      </c>
      <c r="N15" s="86">
        <v>14</v>
      </c>
      <c r="O15" s="87" t="s">
        <v>46</v>
      </c>
      <c r="P15" s="86" t="s">
        <v>47</v>
      </c>
      <c r="Q15" s="86">
        <v>17</v>
      </c>
    </row>
    <row r="16" spans="1:17" x14ac:dyDescent="0.2">
      <c r="A16" s="1"/>
      <c r="B16" s="1"/>
      <c r="C16" s="88"/>
      <c r="D16" s="89"/>
      <c r="E16" s="89"/>
      <c r="F16" s="89"/>
      <c r="G16" s="89"/>
      <c r="H16" s="89"/>
      <c r="I16" s="89"/>
      <c r="J16" s="89"/>
      <c r="K16" s="90"/>
      <c r="L16" s="91"/>
      <c r="M16" s="92"/>
      <c r="N16" s="93"/>
      <c r="O16" s="94"/>
      <c r="P16" s="89"/>
      <c r="Q16" s="1"/>
    </row>
    <row r="17" spans="1:23" s="96" customFormat="1" ht="22.5" x14ac:dyDescent="0.2">
      <c r="A17" s="310">
        <v>20</v>
      </c>
      <c r="B17" s="311" t="s">
        <v>162</v>
      </c>
      <c r="C17" s="312">
        <f>C19+C30+C41+C53</f>
        <v>1536366250</v>
      </c>
      <c r="D17" s="313"/>
      <c r="E17" s="313"/>
      <c r="F17" s="313"/>
      <c r="G17" s="313"/>
      <c r="H17" s="313"/>
      <c r="I17" s="313"/>
      <c r="J17" s="313"/>
      <c r="K17" s="314">
        <f>SUM(K19+K30+K41+K53)/4</f>
        <v>100</v>
      </c>
      <c r="L17" s="314">
        <f>N17/C17*100</f>
        <v>38.588294034706891</v>
      </c>
      <c r="M17" s="314">
        <f>100-L17</f>
        <v>61.411705965293109</v>
      </c>
      <c r="N17" s="312">
        <f>N19+N30+N41+N53</f>
        <v>592857526</v>
      </c>
      <c r="O17" s="314">
        <f>N17/C17*100</f>
        <v>38.588294034706891</v>
      </c>
      <c r="P17" s="312">
        <f>P19+P30+P41+P53</f>
        <v>943508724</v>
      </c>
      <c r="Q17" s="95"/>
      <c r="R17" s="5"/>
      <c r="S17" s="5"/>
      <c r="T17" s="5"/>
      <c r="U17" s="5"/>
      <c r="V17" s="5"/>
      <c r="W17" s="5"/>
    </row>
    <row r="18" spans="1:23" s="101" customFormat="1" ht="12.75" customHeight="1" x14ac:dyDescent="0.2">
      <c r="A18" s="97"/>
      <c r="B18" s="98"/>
      <c r="C18" s="262"/>
      <c r="D18" s="97"/>
      <c r="E18" s="97"/>
      <c r="F18" s="97"/>
      <c r="G18" s="97"/>
      <c r="H18" s="97"/>
      <c r="I18" s="97"/>
      <c r="J18" s="97"/>
      <c r="K18" s="97"/>
      <c r="L18" s="100"/>
      <c r="M18" s="97"/>
      <c r="N18" s="262"/>
      <c r="O18" s="97"/>
      <c r="P18" s="262"/>
      <c r="Q18" s="97"/>
      <c r="R18" s="5"/>
      <c r="S18" s="5"/>
      <c r="T18" s="5"/>
      <c r="U18" s="5"/>
      <c r="V18" s="5"/>
      <c r="W18" s="5"/>
    </row>
    <row r="19" spans="1:23" s="101" customFormat="1" ht="22.5" x14ac:dyDescent="0.2">
      <c r="A19" s="244" t="s">
        <v>7</v>
      </c>
      <c r="B19" s="241" t="s">
        <v>163</v>
      </c>
      <c r="C19" s="254">
        <f>C21+C24</f>
        <v>1277776500</v>
      </c>
      <c r="D19" s="253"/>
      <c r="E19" s="253"/>
      <c r="F19" s="253"/>
      <c r="G19" s="253"/>
      <c r="H19" s="253"/>
      <c r="I19" s="253"/>
      <c r="J19" s="253"/>
      <c r="K19" s="285">
        <f>SUM(K21+K24)/2</f>
        <v>100</v>
      </c>
      <c r="L19" s="285">
        <f>N19/C19*100</f>
        <v>45.458460536721404</v>
      </c>
      <c r="M19" s="285">
        <f>100-L19</f>
        <v>54.541539463278596</v>
      </c>
      <c r="N19" s="254">
        <f>N21+N24</f>
        <v>580857526</v>
      </c>
      <c r="O19" s="285">
        <f>N19/C19*100</f>
        <v>45.458460536721404</v>
      </c>
      <c r="P19" s="254">
        <f>P21+P24</f>
        <v>696918974</v>
      </c>
      <c r="Q19" s="105"/>
      <c r="R19" s="5"/>
      <c r="S19" s="5"/>
      <c r="T19" s="5"/>
      <c r="U19" s="5"/>
      <c r="V19" s="5"/>
      <c r="W19" s="5"/>
    </row>
    <row r="20" spans="1:23" s="101" customFormat="1" x14ac:dyDescent="0.2">
      <c r="A20" s="102"/>
      <c r="B20" s="103"/>
      <c r="C20" s="240"/>
      <c r="D20" s="239"/>
      <c r="E20" s="239"/>
      <c r="F20" s="239"/>
      <c r="G20" s="239"/>
      <c r="H20" s="239"/>
      <c r="I20" s="239"/>
      <c r="J20" s="239"/>
      <c r="K20" s="287"/>
      <c r="L20" s="287"/>
      <c r="M20" s="287"/>
      <c r="N20" s="240"/>
      <c r="O20" s="287"/>
      <c r="P20" s="240"/>
      <c r="Q20" s="105"/>
      <c r="R20" s="5"/>
      <c r="S20" s="5"/>
      <c r="T20" s="5"/>
      <c r="U20" s="5"/>
      <c r="V20" s="5"/>
      <c r="W20" s="5"/>
    </row>
    <row r="21" spans="1:23" s="101" customFormat="1" x14ac:dyDescent="0.2">
      <c r="A21" s="245"/>
      <c r="B21" s="217" t="s">
        <v>0</v>
      </c>
      <c r="C21" s="254">
        <f>C22</f>
        <v>12000000</v>
      </c>
      <c r="D21" s="180"/>
      <c r="E21" s="180"/>
      <c r="F21" s="180"/>
      <c r="G21" s="180"/>
      <c r="H21" s="180"/>
      <c r="I21" s="180"/>
      <c r="J21" s="180"/>
      <c r="K21" s="288">
        <f>K22</f>
        <v>100</v>
      </c>
      <c r="L21" s="288">
        <f>N21/C21*100</f>
        <v>50</v>
      </c>
      <c r="M21" s="288">
        <f t="shared" ref="M21:O21" si="0">M22</f>
        <v>50</v>
      </c>
      <c r="N21" s="254">
        <f>N22</f>
        <v>6000000</v>
      </c>
      <c r="O21" s="288">
        <f t="shared" si="0"/>
        <v>50</v>
      </c>
      <c r="P21" s="254">
        <f>P22</f>
        <v>6000000</v>
      </c>
      <c r="Q21" s="180"/>
      <c r="R21" s="5"/>
      <c r="S21" s="5"/>
      <c r="T21" s="5"/>
      <c r="U21" s="5"/>
      <c r="V21" s="5"/>
      <c r="W21" s="5"/>
    </row>
    <row r="22" spans="1:23" s="101" customFormat="1" x14ac:dyDescent="0.2">
      <c r="A22" s="245"/>
      <c r="B22" s="129" t="s">
        <v>109</v>
      </c>
      <c r="C22" s="262">
        <v>12000000</v>
      </c>
      <c r="D22" s="108"/>
      <c r="E22" s="108"/>
      <c r="F22" s="108"/>
      <c r="G22" s="108"/>
      <c r="H22" s="108"/>
      <c r="I22" s="108"/>
      <c r="J22" s="109"/>
      <c r="K22" s="297">
        <v>100</v>
      </c>
      <c r="L22" s="290">
        <f>N22/C22*100</f>
        <v>50</v>
      </c>
      <c r="M22" s="290">
        <f>K22-L22</f>
        <v>50</v>
      </c>
      <c r="N22" s="272">
        <f>BPBD!N145</f>
        <v>6000000</v>
      </c>
      <c r="O22" s="112">
        <f>N22/C22*100</f>
        <v>50</v>
      </c>
      <c r="P22" s="281">
        <f>C22-N22</f>
        <v>6000000</v>
      </c>
      <c r="Q22" s="106"/>
      <c r="R22" s="5"/>
      <c r="S22" s="5"/>
      <c r="T22" s="5"/>
      <c r="U22" s="5"/>
      <c r="V22" s="5"/>
      <c r="W22" s="5"/>
    </row>
    <row r="23" spans="1:23" s="101" customFormat="1" x14ac:dyDescent="0.2">
      <c r="A23" s="102"/>
      <c r="B23" s="103"/>
      <c r="C23" s="240"/>
      <c r="D23" s="239"/>
      <c r="E23" s="239"/>
      <c r="F23" s="239"/>
      <c r="G23" s="239"/>
      <c r="H23" s="239"/>
      <c r="I23" s="239"/>
      <c r="J23" s="239"/>
      <c r="K23" s="287"/>
      <c r="L23" s="286"/>
      <c r="M23" s="287"/>
      <c r="N23" s="240"/>
      <c r="O23" s="287"/>
      <c r="P23" s="240"/>
      <c r="Q23" s="105"/>
      <c r="R23" s="5"/>
      <c r="S23" s="5"/>
      <c r="T23" s="5"/>
      <c r="U23" s="5"/>
      <c r="V23" s="5"/>
      <c r="W23" s="5"/>
    </row>
    <row r="24" spans="1:23" s="101" customFormat="1" x14ac:dyDescent="0.2">
      <c r="A24" s="102"/>
      <c r="B24" s="107" t="s">
        <v>8</v>
      </c>
      <c r="C24" s="254">
        <f>SUM(C25:C28)</f>
        <v>1265776500</v>
      </c>
      <c r="D24" s="180"/>
      <c r="E24" s="180"/>
      <c r="F24" s="180"/>
      <c r="G24" s="180"/>
      <c r="H24" s="180"/>
      <c r="I24" s="180"/>
      <c r="J24" s="181"/>
      <c r="K24" s="295">
        <f>SUM(K25:K28)/4</f>
        <v>100</v>
      </c>
      <c r="L24" s="295">
        <f>N24/C24*100</f>
        <v>45.415405168289979</v>
      </c>
      <c r="M24" s="295">
        <f>100-L24</f>
        <v>54.584594831710021</v>
      </c>
      <c r="N24" s="254">
        <f>SUM(N25:N28)</f>
        <v>574857526</v>
      </c>
      <c r="O24" s="295">
        <f>N24/C24*100</f>
        <v>45.415405168289979</v>
      </c>
      <c r="P24" s="254">
        <f>SUM(P25:P28)</f>
        <v>690918974</v>
      </c>
      <c r="Q24" s="126"/>
      <c r="R24" s="5"/>
      <c r="S24" s="5"/>
      <c r="T24" s="5"/>
      <c r="U24" s="5"/>
      <c r="V24" s="5"/>
      <c r="W24" s="5"/>
    </row>
    <row r="25" spans="1:23" s="101" customFormat="1" x14ac:dyDescent="0.2">
      <c r="A25" s="102"/>
      <c r="B25" s="128" t="s">
        <v>164</v>
      </c>
      <c r="C25" s="262">
        <v>12226500</v>
      </c>
      <c r="D25" s="108"/>
      <c r="E25" s="108"/>
      <c r="F25" s="108"/>
      <c r="G25" s="108"/>
      <c r="H25" s="108"/>
      <c r="I25" s="108"/>
      <c r="J25" s="109"/>
      <c r="K25" s="294">
        <v>100</v>
      </c>
      <c r="L25" s="301">
        <f>N25/C25*100</f>
        <v>13.413487097697624</v>
      </c>
      <c r="M25" s="301">
        <f>100-L25</f>
        <v>86.586512902302374</v>
      </c>
      <c r="N25" s="272">
        <f>BPBD!N148</f>
        <v>1640000</v>
      </c>
      <c r="O25" s="182">
        <f>N25/C25*100</f>
        <v>13.413487097697624</v>
      </c>
      <c r="P25" s="281">
        <f>C25-N25</f>
        <v>10586500</v>
      </c>
      <c r="Q25" s="106"/>
      <c r="R25" s="5"/>
      <c r="S25" s="5"/>
      <c r="T25" s="5"/>
      <c r="U25" s="5"/>
      <c r="V25" s="5"/>
      <c r="W25" s="5"/>
    </row>
    <row r="26" spans="1:23" s="101" customFormat="1" x14ac:dyDescent="0.2">
      <c r="A26" s="102"/>
      <c r="B26" s="128" t="s">
        <v>165</v>
      </c>
      <c r="C26" s="262">
        <v>971250000</v>
      </c>
      <c r="D26" s="108"/>
      <c r="E26" s="108"/>
      <c r="F26" s="108"/>
      <c r="G26" s="108"/>
      <c r="H26" s="108"/>
      <c r="I26" s="108"/>
      <c r="J26" s="109"/>
      <c r="K26" s="294">
        <v>100</v>
      </c>
      <c r="L26" s="301">
        <f>N26/C26*100</f>
        <v>46.428375804375804</v>
      </c>
      <c r="M26" s="301">
        <f>100-L26</f>
        <v>53.571624195624196</v>
      </c>
      <c r="N26" s="272">
        <f>BPBD!N149</f>
        <v>450935600</v>
      </c>
      <c r="O26" s="182">
        <f t="shared" ref="O26:O28" si="1">N26/C26*100</f>
        <v>46.428375804375804</v>
      </c>
      <c r="P26" s="281">
        <f t="shared" ref="P26:P28" si="2">C26-N26</f>
        <v>520314400</v>
      </c>
      <c r="Q26" s="105"/>
      <c r="R26" s="5"/>
      <c r="S26" s="5"/>
      <c r="T26" s="5"/>
      <c r="U26" s="5"/>
      <c r="V26" s="5"/>
      <c r="W26" s="5"/>
    </row>
    <row r="27" spans="1:23" s="101" customFormat="1" x14ac:dyDescent="0.2">
      <c r="A27" s="102"/>
      <c r="B27" s="128" t="s">
        <v>166</v>
      </c>
      <c r="C27" s="262">
        <v>108000000</v>
      </c>
      <c r="D27" s="108"/>
      <c r="E27" s="108"/>
      <c r="F27" s="108"/>
      <c r="G27" s="108"/>
      <c r="H27" s="108"/>
      <c r="I27" s="108"/>
      <c r="J27" s="109"/>
      <c r="K27" s="294">
        <v>100</v>
      </c>
      <c r="L27" s="301">
        <f>N27/C27*100</f>
        <v>41.881412962962962</v>
      </c>
      <c r="M27" s="301">
        <f>100-L27</f>
        <v>58.118587037037038</v>
      </c>
      <c r="N27" s="272">
        <f>BPBD!N150</f>
        <v>45231926</v>
      </c>
      <c r="O27" s="182">
        <f t="shared" si="1"/>
        <v>41.881412962962962</v>
      </c>
      <c r="P27" s="281">
        <f t="shared" si="2"/>
        <v>62768074</v>
      </c>
      <c r="Q27" s="105"/>
      <c r="R27" s="5"/>
      <c r="S27" s="5"/>
      <c r="T27" s="5"/>
      <c r="U27" s="5"/>
      <c r="V27" s="5"/>
      <c r="W27" s="5"/>
    </row>
    <row r="28" spans="1:23" s="101" customFormat="1" x14ac:dyDescent="0.2">
      <c r="A28" s="102"/>
      <c r="B28" s="128" t="s">
        <v>125</v>
      </c>
      <c r="C28" s="262">
        <v>174300000</v>
      </c>
      <c r="D28" s="108"/>
      <c r="E28" s="108"/>
      <c r="F28" s="108"/>
      <c r="G28" s="108"/>
      <c r="H28" s="108"/>
      <c r="I28" s="108"/>
      <c r="J28" s="109"/>
      <c r="K28" s="294">
        <v>100</v>
      </c>
      <c r="L28" s="301">
        <f>N28/C28*100</f>
        <v>44.205393000573721</v>
      </c>
      <c r="M28" s="301">
        <f t="shared" ref="M28" si="3">K28-L28</f>
        <v>55.794606999426279</v>
      </c>
      <c r="N28" s="272">
        <f>BPBD!N151</f>
        <v>77050000</v>
      </c>
      <c r="O28" s="182">
        <f t="shared" si="1"/>
        <v>44.205393000573721</v>
      </c>
      <c r="P28" s="281">
        <f t="shared" si="2"/>
        <v>97250000</v>
      </c>
      <c r="Q28" s="105"/>
      <c r="R28" s="5"/>
      <c r="S28" s="5"/>
      <c r="T28" s="5"/>
      <c r="U28" s="5"/>
      <c r="V28" s="5"/>
      <c r="W28" s="5"/>
    </row>
    <row r="29" spans="1:23" s="101" customFormat="1" x14ac:dyDescent="0.2">
      <c r="A29" s="102"/>
      <c r="B29" s="128"/>
      <c r="C29" s="262"/>
      <c r="D29" s="108"/>
      <c r="E29" s="108"/>
      <c r="F29" s="108"/>
      <c r="G29" s="108"/>
      <c r="H29" s="108"/>
      <c r="I29" s="108"/>
      <c r="J29" s="109"/>
      <c r="K29" s="294"/>
      <c r="L29" s="301"/>
      <c r="M29" s="301"/>
      <c r="N29" s="259"/>
      <c r="O29" s="182"/>
      <c r="P29" s="281"/>
      <c r="Q29" s="105"/>
      <c r="R29" s="5"/>
      <c r="S29" s="5"/>
      <c r="T29" s="5"/>
      <c r="U29" s="5"/>
      <c r="V29" s="5"/>
      <c r="W29" s="5"/>
    </row>
    <row r="30" spans="1:23" s="101" customFormat="1" ht="21.75" customHeight="1" x14ac:dyDescent="0.2">
      <c r="A30" s="244" t="s">
        <v>167</v>
      </c>
      <c r="B30" s="241" t="s">
        <v>168</v>
      </c>
      <c r="C30" s="254">
        <f>C32+C36</f>
        <v>30100000</v>
      </c>
      <c r="D30" s="253"/>
      <c r="E30" s="253"/>
      <c r="F30" s="253"/>
      <c r="G30" s="253"/>
      <c r="H30" s="253"/>
      <c r="I30" s="253"/>
      <c r="J30" s="253"/>
      <c r="K30" s="285">
        <f>SUM(K32+K36)/2</f>
        <v>100</v>
      </c>
      <c r="L30" s="285">
        <f>N30/C30*100</f>
        <v>19.933554817275748</v>
      </c>
      <c r="M30" s="285">
        <f>100-L30</f>
        <v>80.066445182724252</v>
      </c>
      <c r="N30" s="254">
        <f>N32+N36</f>
        <v>6000000</v>
      </c>
      <c r="O30" s="285">
        <f>N30/C30*100</f>
        <v>19.933554817275748</v>
      </c>
      <c r="P30" s="254">
        <f>P32+P36</f>
        <v>24100000</v>
      </c>
      <c r="Q30" s="105"/>
      <c r="R30" s="5"/>
      <c r="S30" s="5"/>
      <c r="T30" s="5"/>
      <c r="U30" s="5"/>
      <c r="V30" s="5"/>
      <c r="W30" s="5"/>
    </row>
    <row r="31" spans="1:23" s="101" customFormat="1" x14ac:dyDescent="0.2">
      <c r="A31" s="102"/>
      <c r="B31" s="103"/>
      <c r="C31" s="240"/>
      <c r="D31" s="239"/>
      <c r="E31" s="239"/>
      <c r="F31" s="239"/>
      <c r="G31" s="239"/>
      <c r="H31" s="239"/>
      <c r="I31" s="239"/>
      <c r="J31" s="239"/>
      <c r="K31" s="287"/>
      <c r="L31" s="287"/>
      <c r="M31" s="287"/>
      <c r="N31" s="240"/>
      <c r="O31" s="287"/>
      <c r="P31" s="240"/>
      <c r="Q31" s="105"/>
      <c r="R31" s="5"/>
      <c r="S31" s="5"/>
      <c r="T31" s="5"/>
      <c r="U31" s="5"/>
      <c r="V31" s="5"/>
      <c r="W31" s="5"/>
    </row>
    <row r="32" spans="1:23" s="101" customFormat="1" x14ac:dyDescent="0.2">
      <c r="A32" s="245"/>
      <c r="B32" s="217" t="s">
        <v>0</v>
      </c>
      <c r="C32" s="254">
        <f>SUM(C33:C34)</f>
        <v>23700000</v>
      </c>
      <c r="D32" s="180"/>
      <c r="E32" s="180"/>
      <c r="F32" s="180"/>
      <c r="G32" s="180"/>
      <c r="H32" s="180"/>
      <c r="I32" s="180"/>
      <c r="J32" s="180"/>
      <c r="K32" s="288">
        <f>SUM(K33:K34)/2</f>
        <v>100</v>
      </c>
      <c r="L32" s="288">
        <f>N32/C32*100</f>
        <v>25.316455696202532</v>
      </c>
      <c r="M32" s="288">
        <f>100-L32</f>
        <v>74.683544303797476</v>
      </c>
      <c r="N32" s="254">
        <f>SUM(N33:N34)</f>
        <v>6000000</v>
      </c>
      <c r="O32" s="288">
        <f>N32/C32*100</f>
        <v>25.316455696202532</v>
      </c>
      <c r="P32" s="254">
        <f>SUM(P33:P34)</f>
        <v>17700000</v>
      </c>
      <c r="Q32" s="105"/>
      <c r="R32" s="5"/>
      <c r="S32" s="5"/>
      <c r="T32" s="5"/>
      <c r="U32" s="5"/>
      <c r="V32" s="5"/>
      <c r="W32" s="5"/>
    </row>
    <row r="33" spans="1:23" s="101" customFormat="1" x14ac:dyDescent="0.2">
      <c r="A33" s="245"/>
      <c r="B33" s="129" t="s">
        <v>107</v>
      </c>
      <c r="C33" s="262">
        <v>11700000</v>
      </c>
      <c r="D33" s="108"/>
      <c r="E33" s="108"/>
      <c r="F33" s="108"/>
      <c r="G33" s="108"/>
      <c r="H33" s="108"/>
      <c r="I33" s="108"/>
      <c r="J33" s="109"/>
      <c r="K33" s="297">
        <v>100</v>
      </c>
      <c r="L33" s="290">
        <f>N33/C33*100</f>
        <v>0</v>
      </c>
      <c r="M33" s="290">
        <f>K33-L33</f>
        <v>100</v>
      </c>
      <c r="N33" s="272">
        <f>BPBD!N156</f>
        <v>0</v>
      </c>
      <c r="O33" s="112">
        <f>N33/C33*100</f>
        <v>0</v>
      </c>
      <c r="P33" s="281">
        <f>C33-N33</f>
        <v>11700000</v>
      </c>
      <c r="Q33" s="105"/>
      <c r="R33" s="5"/>
      <c r="S33" s="5"/>
      <c r="T33" s="5"/>
      <c r="U33" s="5"/>
      <c r="V33" s="5"/>
      <c r="W33" s="5"/>
    </row>
    <row r="34" spans="1:23" s="101" customFormat="1" x14ac:dyDescent="0.2">
      <c r="A34" s="245"/>
      <c r="B34" s="129" t="s">
        <v>109</v>
      </c>
      <c r="C34" s="262">
        <v>12000000</v>
      </c>
      <c r="D34" s="108"/>
      <c r="E34" s="108"/>
      <c r="F34" s="108"/>
      <c r="G34" s="108"/>
      <c r="H34" s="108"/>
      <c r="I34" s="108"/>
      <c r="J34" s="109"/>
      <c r="K34" s="297">
        <v>100</v>
      </c>
      <c r="L34" s="290">
        <f>N34/C34*100</f>
        <v>50</v>
      </c>
      <c r="M34" s="290">
        <f>K34-L34</f>
        <v>50</v>
      </c>
      <c r="N34" s="272">
        <f>BPBD!N157</f>
        <v>6000000</v>
      </c>
      <c r="O34" s="112">
        <f>N34/C34*100</f>
        <v>50</v>
      </c>
      <c r="P34" s="281">
        <f>C34-N34</f>
        <v>6000000</v>
      </c>
      <c r="Q34" s="105"/>
      <c r="R34" s="5"/>
      <c r="S34" s="5"/>
      <c r="T34" s="5"/>
      <c r="U34" s="5"/>
      <c r="V34" s="5"/>
      <c r="W34" s="5"/>
    </row>
    <row r="35" spans="1:23" s="101" customFormat="1" x14ac:dyDescent="0.2">
      <c r="A35" s="102"/>
      <c r="B35" s="103"/>
      <c r="C35" s="240"/>
      <c r="D35" s="239"/>
      <c r="E35" s="239"/>
      <c r="F35" s="239"/>
      <c r="G35" s="239"/>
      <c r="H35" s="239"/>
      <c r="I35" s="239"/>
      <c r="J35" s="239"/>
      <c r="K35" s="287"/>
      <c r="L35" s="286"/>
      <c r="M35" s="287"/>
      <c r="N35" s="240"/>
      <c r="O35" s="287"/>
      <c r="P35" s="240"/>
      <c r="Q35" s="105"/>
      <c r="R35" s="5"/>
      <c r="S35" s="5"/>
      <c r="T35" s="5"/>
      <c r="U35" s="5"/>
      <c r="V35" s="5"/>
      <c r="W35" s="5"/>
    </row>
    <row r="36" spans="1:23" s="101" customFormat="1" x14ac:dyDescent="0.2">
      <c r="A36" s="102"/>
      <c r="B36" s="107" t="s">
        <v>8</v>
      </c>
      <c r="C36" s="254">
        <f>SUM(C37:C39)</f>
        <v>6400000</v>
      </c>
      <c r="D36" s="180"/>
      <c r="E36" s="180"/>
      <c r="F36" s="180"/>
      <c r="G36" s="180"/>
      <c r="H36" s="180"/>
      <c r="I36" s="180"/>
      <c r="J36" s="181"/>
      <c r="K36" s="295">
        <f>SUM(K37:K39)/3</f>
        <v>100</v>
      </c>
      <c r="L36" s="295">
        <f t="shared" ref="L36:O36" si="4">SUM(L37:L39)/3</f>
        <v>0</v>
      </c>
      <c r="M36" s="295">
        <f t="shared" si="4"/>
        <v>100</v>
      </c>
      <c r="N36" s="254">
        <f>SUM(N37:N39)</f>
        <v>0</v>
      </c>
      <c r="O36" s="295">
        <f t="shared" si="4"/>
        <v>0</v>
      </c>
      <c r="P36" s="254">
        <f>SUM(P37:P39)</f>
        <v>6400000</v>
      </c>
      <c r="Q36" s="105"/>
      <c r="R36" s="5"/>
      <c r="S36" s="5"/>
      <c r="T36" s="5"/>
      <c r="U36" s="5"/>
      <c r="V36" s="5"/>
      <c r="W36" s="5"/>
    </row>
    <row r="37" spans="1:23" s="101" customFormat="1" x14ac:dyDescent="0.2">
      <c r="A37" s="102"/>
      <c r="B37" s="128" t="s">
        <v>119</v>
      </c>
      <c r="C37" s="262">
        <v>500000</v>
      </c>
      <c r="D37" s="108"/>
      <c r="E37" s="108"/>
      <c r="F37" s="108"/>
      <c r="G37" s="108"/>
      <c r="H37" s="108"/>
      <c r="I37" s="108"/>
      <c r="J37" s="109"/>
      <c r="K37" s="294">
        <v>100</v>
      </c>
      <c r="L37" s="301">
        <f>N37/C37*100</f>
        <v>0</v>
      </c>
      <c r="M37" s="301">
        <f>K37-L37</f>
        <v>100</v>
      </c>
      <c r="N37" s="272">
        <f>BPBD!N160</f>
        <v>0</v>
      </c>
      <c r="O37" s="182">
        <f>N37/C37*100</f>
        <v>0</v>
      </c>
      <c r="P37" s="281">
        <f>C37-N37</f>
        <v>500000</v>
      </c>
      <c r="Q37" s="105"/>
      <c r="R37" s="5"/>
      <c r="S37" s="5"/>
      <c r="T37" s="5"/>
      <c r="U37" s="5"/>
      <c r="V37" s="5"/>
      <c r="W37" s="5"/>
    </row>
    <row r="38" spans="1:23" s="101" customFormat="1" x14ac:dyDescent="0.2">
      <c r="A38" s="102"/>
      <c r="B38" s="128" t="s">
        <v>115</v>
      </c>
      <c r="C38" s="262">
        <v>500000</v>
      </c>
      <c r="D38" s="108"/>
      <c r="E38" s="108"/>
      <c r="F38" s="108"/>
      <c r="G38" s="108"/>
      <c r="H38" s="108"/>
      <c r="I38" s="108"/>
      <c r="J38" s="109"/>
      <c r="K38" s="294">
        <v>100</v>
      </c>
      <c r="L38" s="301">
        <f t="shared" ref="L38:L39" si="5">N38/C38*100</f>
        <v>0</v>
      </c>
      <c r="M38" s="301">
        <f t="shared" ref="M38:M39" si="6">K38-L38</f>
        <v>100</v>
      </c>
      <c r="N38" s="272">
        <f>BPBD!N161</f>
        <v>0</v>
      </c>
      <c r="O38" s="182">
        <f t="shared" ref="O38:O39" si="7">N38/C38*100</f>
        <v>0</v>
      </c>
      <c r="P38" s="281">
        <f t="shared" ref="P38:P39" si="8">C38-N38</f>
        <v>500000</v>
      </c>
      <c r="Q38" s="105"/>
      <c r="R38" s="5"/>
      <c r="S38" s="5"/>
      <c r="T38" s="5"/>
      <c r="U38" s="5"/>
      <c r="V38" s="5"/>
      <c r="W38" s="5"/>
    </row>
    <row r="39" spans="1:23" s="101" customFormat="1" x14ac:dyDescent="0.2">
      <c r="A39" s="102"/>
      <c r="B39" s="128" t="s">
        <v>93</v>
      </c>
      <c r="C39" s="262">
        <v>5400000</v>
      </c>
      <c r="D39" s="108"/>
      <c r="E39" s="108"/>
      <c r="F39" s="108"/>
      <c r="G39" s="108"/>
      <c r="H39" s="108"/>
      <c r="I39" s="108"/>
      <c r="J39" s="109"/>
      <c r="K39" s="294">
        <v>100</v>
      </c>
      <c r="L39" s="301">
        <f t="shared" si="5"/>
        <v>0</v>
      </c>
      <c r="M39" s="301">
        <f t="shared" si="6"/>
        <v>100</v>
      </c>
      <c r="N39" s="272">
        <f>BPBD!N162</f>
        <v>0</v>
      </c>
      <c r="O39" s="182">
        <f t="shared" si="7"/>
        <v>0</v>
      </c>
      <c r="P39" s="281">
        <f t="shared" si="8"/>
        <v>5400000</v>
      </c>
      <c r="Q39" s="105"/>
      <c r="R39" s="5"/>
      <c r="S39" s="5"/>
      <c r="T39" s="5"/>
      <c r="U39" s="5"/>
      <c r="V39" s="5"/>
      <c r="W39" s="5"/>
    </row>
    <row r="40" spans="1:23" s="101" customFormat="1" x14ac:dyDescent="0.2">
      <c r="A40" s="102"/>
      <c r="B40" s="128"/>
      <c r="C40" s="262"/>
      <c r="D40" s="108"/>
      <c r="E40" s="108"/>
      <c r="F40" s="108"/>
      <c r="G40" s="108"/>
      <c r="H40" s="108"/>
      <c r="I40" s="108"/>
      <c r="J40" s="109"/>
      <c r="K40" s="294"/>
      <c r="L40" s="301"/>
      <c r="M40" s="301"/>
      <c r="N40" s="259"/>
      <c r="O40" s="182"/>
      <c r="P40" s="281"/>
      <c r="Q40" s="105"/>
      <c r="R40" s="5"/>
      <c r="S40" s="5"/>
      <c r="T40" s="5"/>
      <c r="U40" s="5"/>
      <c r="V40" s="5"/>
      <c r="W40" s="5"/>
    </row>
    <row r="41" spans="1:23" s="101" customFormat="1" x14ac:dyDescent="0.2">
      <c r="A41" s="244">
        <v>10</v>
      </c>
      <c r="B41" s="241" t="s">
        <v>136</v>
      </c>
      <c r="C41" s="254">
        <f>C43+C46</f>
        <v>208250000</v>
      </c>
      <c r="D41" s="253"/>
      <c r="E41" s="253"/>
      <c r="F41" s="253"/>
      <c r="G41" s="253"/>
      <c r="H41" s="253"/>
      <c r="I41" s="253"/>
      <c r="J41" s="253"/>
      <c r="K41" s="285">
        <f>SUM(K43+K46)/2</f>
        <v>100</v>
      </c>
      <c r="L41" s="290">
        <f>N41/C41*100</f>
        <v>2.8811524609843939</v>
      </c>
      <c r="M41" s="285">
        <f>100-L41</f>
        <v>97.118847539015604</v>
      </c>
      <c r="N41" s="254">
        <f>N43+N46</f>
        <v>6000000</v>
      </c>
      <c r="O41" s="285">
        <f>N41/C41*100</f>
        <v>2.8811524609843939</v>
      </c>
      <c r="P41" s="254">
        <f>P43+P46</f>
        <v>202250000</v>
      </c>
      <c r="Q41" s="105"/>
      <c r="R41" s="5"/>
      <c r="S41" s="5"/>
      <c r="T41" s="5"/>
      <c r="U41" s="5"/>
      <c r="V41" s="5"/>
      <c r="W41" s="5"/>
    </row>
    <row r="42" spans="1:23" s="101" customFormat="1" x14ac:dyDescent="0.2">
      <c r="A42" s="102"/>
      <c r="B42" s="103"/>
      <c r="C42" s="240"/>
      <c r="D42" s="239"/>
      <c r="E42" s="239"/>
      <c r="F42" s="239"/>
      <c r="G42" s="239"/>
      <c r="H42" s="239"/>
      <c r="I42" s="239"/>
      <c r="J42" s="239"/>
      <c r="K42" s="287"/>
      <c r="L42" s="287"/>
      <c r="M42" s="287"/>
      <c r="N42" s="240"/>
      <c r="O42" s="287"/>
      <c r="P42" s="240"/>
      <c r="Q42" s="105"/>
      <c r="R42" s="5"/>
      <c r="S42" s="5"/>
      <c r="T42" s="5"/>
      <c r="U42" s="5"/>
      <c r="V42" s="5"/>
      <c r="W42" s="5"/>
    </row>
    <row r="43" spans="1:23" s="101" customFormat="1" x14ac:dyDescent="0.2">
      <c r="A43" s="245"/>
      <c r="B43" s="217" t="s">
        <v>0</v>
      </c>
      <c r="C43" s="254">
        <f>C44</f>
        <v>12000000</v>
      </c>
      <c r="D43" s="180"/>
      <c r="E43" s="180"/>
      <c r="F43" s="180"/>
      <c r="G43" s="180"/>
      <c r="H43" s="180"/>
      <c r="I43" s="180"/>
      <c r="J43" s="180"/>
      <c r="K43" s="288">
        <f>K44</f>
        <v>100</v>
      </c>
      <c r="L43" s="290">
        <f>N43/C43*100</f>
        <v>50</v>
      </c>
      <c r="M43" s="288">
        <f t="shared" ref="M43" si="9">M44</f>
        <v>50</v>
      </c>
      <c r="N43" s="254">
        <f>N44</f>
        <v>6000000</v>
      </c>
      <c r="O43" s="288">
        <f>N43/C43*100</f>
        <v>50</v>
      </c>
      <c r="P43" s="254">
        <f>P44</f>
        <v>6000000</v>
      </c>
      <c r="Q43" s="105"/>
      <c r="R43" s="5"/>
      <c r="S43" s="5"/>
      <c r="T43" s="5"/>
      <c r="U43" s="5"/>
      <c r="V43" s="5"/>
      <c r="W43" s="5"/>
    </row>
    <row r="44" spans="1:23" s="101" customFormat="1" x14ac:dyDescent="0.2">
      <c r="A44" s="245"/>
      <c r="B44" s="129" t="s">
        <v>109</v>
      </c>
      <c r="C44" s="262">
        <v>12000000</v>
      </c>
      <c r="D44" s="108"/>
      <c r="E44" s="108"/>
      <c r="F44" s="108"/>
      <c r="G44" s="108"/>
      <c r="H44" s="108"/>
      <c r="I44" s="108"/>
      <c r="J44" s="109"/>
      <c r="K44" s="297">
        <v>100</v>
      </c>
      <c r="L44" s="290">
        <f>N44/C44*100</f>
        <v>50</v>
      </c>
      <c r="M44" s="290">
        <f>K44-L44</f>
        <v>50</v>
      </c>
      <c r="N44" s="272">
        <f>BPBD!N167</f>
        <v>6000000</v>
      </c>
      <c r="O44" s="112">
        <f>N44/C44*100</f>
        <v>50</v>
      </c>
      <c r="P44" s="281">
        <f>C44-N44</f>
        <v>6000000</v>
      </c>
      <c r="Q44" s="105"/>
      <c r="R44" s="5"/>
      <c r="S44" s="5"/>
      <c r="T44" s="5"/>
      <c r="U44" s="5"/>
      <c r="V44" s="5"/>
      <c r="W44" s="5"/>
    </row>
    <row r="45" spans="1:23" s="101" customFormat="1" x14ac:dyDescent="0.2">
      <c r="A45" s="102"/>
      <c r="B45" s="103"/>
      <c r="C45" s="240"/>
      <c r="D45" s="239"/>
      <c r="E45" s="239"/>
      <c r="F45" s="239"/>
      <c r="G45" s="239"/>
      <c r="H45" s="239"/>
      <c r="I45" s="239"/>
      <c r="J45" s="239"/>
      <c r="K45" s="287"/>
      <c r="L45" s="286"/>
      <c r="M45" s="287"/>
      <c r="N45" s="240"/>
      <c r="O45" s="287"/>
      <c r="P45" s="240"/>
      <c r="Q45" s="105"/>
      <c r="R45" s="5"/>
      <c r="S45" s="5"/>
      <c r="T45" s="5"/>
      <c r="U45" s="5"/>
      <c r="V45" s="5"/>
      <c r="W45" s="5"/>
    </row>
    <row r="46" spans="1:23" s="101" customFormat="1" x14ac:dyDescent="0.2">
      <c r="A46" s="102"/>
      <c r="B46" s="107" t="s">
        <v>8</v>
      </c>
      <c r="C46" s="254">
        <f>SUM(C47:C51)</f>
        <v>196250000</v>
      </c>
      <c r="D46" s="180"/>
      <c r="E46" s="180"/>
      <c r="F46" s="180"/>
      <c r="G46" s="180"/>
      <c r="H46" s="180"/>
      <c r="I46" s="180"/>
      <c r="J46" s="181"/>
      <c r="K46" s="295">
        <f>SUM(K47:K51)/5</f>
        <v>100</v>
      </c>
      <c r="L46" s="295">
        <f t="shared" ref="L46:O46" si="10">SUM(L47:L51)/5</f>
        <v>0</v>
      </c>
      <c r="M46" s="295">
        <f t="shared" si="10"/>
        <v>100</v>
      </c>
      <c r="N46" s="254">
        <f>SUM(N47:N51)</f>
        <v>0</v>
      </c>
      <c r="O46" s="295">
        <f t="shared" si="10"/>
        <v>0</v>
      </c>
      <c r="P46" s="254">
        <f>SUM(P47:P51)</f>
        <v>196250000</v>
      </c>
      <c r="Q46" s="105"/>
      <c r="R46" s="5"/>
      <c r="S46" s="5"/>
      <c r="T46" s="5"/>
      <c r="U46" s="5"/>
      <c r="V46" s="5"/>
      <c r="W46" s="5"/>
    </row>
    <row r="47" spans="1:23" s="101" customFormat="1" x14ac:dyDescent="0.2">
      <c r="A47" s="102"/>
      <c r="B47" s="128" t="s">
        <v>164</v>
      </c>
      <c r="C47" s="262">
        <v>36750000</v>
      </c>
      <c r="D47" s="108"/>
      <c r="E47" s="108"/>
      <c r="F47" s="108"/>
      <c r="G47" s="108"/>
      <c r="H47" s="108"/>
      <c r="I47" s="108"/>
      <c r="J47" s="109"/>
      <c r="K47" s="294">
        <v>100</v>
      </c>
      <c r="L47" s="301">
        <f>N47/C47*100</f>
        <v>0</v>
      </c>
      <c r="M47" s="301">
        <f>K47-L47</f>
        <v>100</v>
      </c>
      <c r="N47" s="272">
        <f>BPBD!N170</f>
        <v>0</v>
      </c>
      <c r="O47" s="182">
        <f>N47/C47*100</f>
        <v>0</v>
      </c>
      <c r="P47" s="281">
        <f>C47-N47</f>
        <v>36750000</v>
      </c>
      <c r="Q47" s="105"/>
      <c r="R47" s="5"/>
      <c r="S47" s="5"/>
      <c r="T47" s="5"/>
      <c r="U47" s="5"/>
      <c r="V47" s="5"/>
      <c r="W47" s="5"/>
    </row>
    <row r="48" spans="1:23" s="101" customFormat="1" x14ac:dyDescent="0.2">
      <c r="A48" s="102"/>
      <c r="B48" s="128" t="s">
        <v>165</v>
      </c>
      <c r="C48" s="262">
        <v>90000000</v>
      </c>
      <c r="D48" s="108"/>
      <c r="E48" s="108"/>
      <c r="F48" s="108"/>
      <c r="G48" s="108"/>
      <c r="H48" s="108"/>
      <c r="I48" s="108"/>
      <c r="J48" s="109"/>
      <c r="K48" s="294">
        <v>100</v>
      </c>
      <c r="L48" s="301">
        <f t="shared" ref="L48:L51" si="11">N48/C48*100</f>
        <v>0</v>
      </c>
      <c r="M48" s="301">
        <f t="shared" ref="M48:M51" si="12">K48-L48</f>
        <v>100</v>
      </c>
      <c r="N48" s="272">
        <f>BPBD!N171</f>
        <v>0</v>
      </c>
      <c r="O48" s="182">
        <f t="shared" ref="O48:O51" si="13">N48/C48*100</f>
        <v>0</v>
      </c>
      <c r="P48" s="281">
        <f t="shared" ref="P48:P51" si="14">C48-N48</f>
        <v>90000000</v>
      </c>
      <c r="Q48" s="105"/>
      <c r="R48" s="5"/>
      <c r="S48" s="5"/>
      <c r="T48" s="5"/>
      <c r="U48" s="5"/>
      <c r="V48" s="5"/>
      <c r="W48" s="5"/>
    </row>
    <row r="49" spans="1:23" s="101" customFormat="1" x14ac:dyDescent="0.2">
      <c r="A49" s="102"/>
      <c r="B49" s="128" t="s">
        <v>118</v>
      </c>
      <c r="C49" s="262">
        <v>12500000</v>
      </c>
      <c r="D49" s="108"/>
      <c r="E49" s="108"/>
      <c r="F49" s="108"/>
      <c r="G49" s="108"/>
      <c r="H49" s="108"/>
      <c r="I49" s="108"/>
      <c r="J49" s="109"/>
      <c r="K49" s="294">
        <v>100</v>
      </c>
      <c r="L49" s="301">
        <f t="shared" si="11"/>
        <v>0</v>
      </c>
      <c r="M49" s="301">
        <f t="shared" si="12"/>
        <v>100</v>
      </c>
      <c r="N49" s="272">
        <f>BPBD!N172</f>
        <v>0</v>
      </c>
      <c r="O49" s="182">
        <f t="shared" si="13"/>
        <v>0</v>
      </c>
      <c r="P49" s="281">
        <f t="shared" si="14"/>
        <v>12500000</v>
      </c>
      <c r="Q49" s="105"/>
      <c r="R49" s="5"/>
      <c r="S49" s="5"/>
      <c r="T49" s="5"/>
      <c r="U49" s="5"/>
      <c r="V49" s="5"/>
      <c r="W49" s="5"/>
    </row>
    <row r="50" spans="1:23" s="101" customFormat="1" x14ac:dyDescent="0.2">
      <c r="A50" s="102"/>
      <c r="B50" s="128" t="s">
        <v>169</v>
      </c>
      <c r="C50" s="262">
        <v>19200000</v>
      </c>
      <c r="D50" s="108"/>
      <c r="E50" s="108"/>
      <c r="F50" s="108"/>
      <c r="G50" s="108"/>
      <c r="H50" s="108"/>
      <c r="I50" s="108"/>
      <c r="J50" s="109"/>
      <c r="K50" s="294">
        <v>100</v>
      </c>
      <c r="L50" s="301">
        <f t="shared" si="11"/>
        <v>0</v>
      </c>
      <c r="M50" s="301">
        <f t="shared" si="12"/>
        <v>100</v>
      </c>
      <c r="N50" s="272">
        <f>BPBD!N173</f>
        <v>0</v>
      </c>
      <c r="O50" s="182">
        <f t="shared" si="13"/>
        <v>0</v>
      </c>
      <c r="P50" s="281">
        <f t="shared" si="14"/>
        <v>19200000</v>
      </c>
      <c r="Q50" s="105"/>
      <c r="R50" s="5"/>
      <c r="S50" s="5"/>
      <c r="T50" s="5"/>
      <c r="U50" s="5"/>
      <c r="V50" s="5"/>
      <c r="W50" s="5"/>
    </row>
    <row r="51" spans="1:23" s="101" customFormat="1" x14ac:dyDescent="0.2">
      <c r="A51" s="102"/>
      <c r="B51" s="128" t="s">
        <v>93</v>
      </c>
      <c r="C51" s="262">
        <v>37800000</v>
      </c>
      <c r="D51" s="108"/>
      <c r="E51" s="108"/>
      <c r="F51" s="108"/>
      <c r="G51" s="108"/>
      <c r="H51" s="108"/>
      <c r="I51" s="108"/>
      <c r="J51" s="109"/>
      <c r="K51" s="294">
        <v>100</v>
      </c>
      <c r="L51" s="301">
        <f t="shared" si="11"/>
        <v>0</v>
      </c>
      <c r="M51" s="301">
        <f t="shared" si="12"/>
        <v>100</v>
      </c>
      <c r="N51" s="272">
        <f>BPBD!N174</f>
        <v>0</v>
      </c>
      <c r="O51" s="182">
        <f t="shared" si="13"/>
        <v>0</v>
      </c>
      <c r="P51" s="281">
        <f t="shared" si="14"/>
        <v>37800000</v>
      </c>
      <c r="Q51" s="105"/>
      <c r="R51" s="5"/>
      <c r="S51" s="5"/>
      <c r="T51" s="5"/>
      <c r="U51" s="5"/>
      <c r="V51" s="5"/>
      <c r="W51" s="5"/>
    </row>
    <row r="52" spans="1:23" s="101" customFormat="1" x14ac:dyDescent="0.2">
      <c r="A52" s="102"/>
      <c r="B52" s="128"/>
      <c r="C52" s="262"/>
      <c r="D52" s="108"/>
      <c r="E52" s="108"/>
      <c r="F52" s="108"/>
      <c r="G52" s="108"/>
      <c r="H52" s="108"/>
      <c r="I52" s="108"/>
      <c r="J52" s="109"/>
      <c r="K52" s="294"/>
      <c r="L52" s="301"/>
      <c r="M52" s="301"/>
      <c r="N52" s="259"/>
      <c r="O52" s="182"/>
      <c r="P52" s="281"/>
      <c r="Q52" s="105"/>
      <c r="R52" s="5"/>
      <c r="S52" s="5"/>
      <c r="T52" s="5"/>
      <c r="U52" s="5"/>
      <c r="V52" s="5"/>
      <c r="W52" s="5"/>
    </row>
    <row r="53" spans="1:23" s="101" customFormat="1" ht="22.5" x14ac:dyDescent="0.2">
      <c r="A53" s="244">
        <v>19</v>
      </c>
      <c r="B53" s="241" t="s">
        <v>134</v>
      </c>
      <c r="C53" s="254">
        <f>C55+C58</f>
        <v>20239750</v>
      </c>
      <c r="D53" s="253"/>
      <c r="E53" s="253"/>
      <c r="F53" s="253"/>
      <c r="G53" s="253"/>
      <c r="H53" s="253"/>
      <c r="I53" s="253"/>
      <c r="J53" s="253"/>
      <c r="K53" s="285">
        <f>SUM(K55+K58)/2</f>
        <v>100</v>
      </c>
      <c r="L53" s="285">
        <f t="shared" ref="L53:O53" si="15">SUM(L55+L58)/2</f>
        <v>0</v>
      </c>
      <c r="M53" s="285">
        <f t="shared" si="15"/>
        <v>100</v>
      </c>
      <c r="N53" s="254">
        <f>N55+N58</f>
        <v>0</v>
      </c>
      <c r="O53" s="285">
        <f t="shared" si="15"/>
        <v>0</v>
      </c>
      <c r="P53" s="254">
        <f>P55+P58</f>
        <v>20239750</v>
      </c>
      <c r="Q53" s="105"/>
      <c r="R53" s="5"/>
      <c r="S53" s="5"/>
      <c r="T53" s="5"/>
      <c r="U53" s="5"/>
      <c r="V53" s="5"/>
      <c r="W53" s="5"/>
    </row>
    <row r="54" spans="1:23" s="101" customFormat="1" x14ac:dyDescent="0.2">
      <c r="A54" s="102"/>
      <c r="B54" s="103"/>
      <c r="C54" s="240"/>
      <c r="D54" s="239"/>
      <c r="E54" s="239"/>
      <c r="F54" s="239"/>
      <c r="G54" s="239"/>
      <c r="H54" s="239"/>
      <c r="I54" s="239"/>
      <c r="J54" s="239"/>
      <c r="K54" s="287"/>
      <c r="L54" s="287"/>
      <c r="M54" s="287"/>
      <c r="N54" s="240"/>
      <c r="O54" s="287"/>
      <c r="P54" s="240"/>
      <c r="Q54" s="105"/>
      <c r="R54" s="5"/>
      <c r="S54" s="5"/>
      <c r="T54" s="5"/>
      <c r="U54" s="5"/>
      <c r="V54" s="5"/>
      <c r="W54" s="5"/>
    </row>
    <row r="55" spans="1:23" s="101" customFormat="1" x14ac:dyDescent="0.2">
      <c r="A55" s="245"/>
      <c r="B55" s="217" t="s">
        <v>0</v>
      </c>
      <c r="C55" s="254">
        <f>C56</f>
        <v>3000000</v>
      </c>
      <c r="D55" s="180"/>
      <c r="E55" s="180"/>
      <c r="F55" s="180"/>
      <c r="G55" s="180"/>
      <c r="H55" s="180"/>
      <c r="I55" s="180"/>
      <c r="J55" s="180"/>
      <c r="K55" s="288">
        <f>K56</f>
        <v>100</v>
      </c>
      <c r="L55" s="288">
        <f t="shared" ref="L55:O55" si="16">L56</f>
        <v>0</v>
      </c>
      <c r="M55" s="288">
        <f t="shared" si="16"/>
        <v>100</v>
      </c>
      <c r="N55" s="254">
        <f>N56</f>
        <v>0</v>
      </c>
      <c r="O55" s="288">
        <f t="shared" si="16"/>
        <v>0</v>
      </c>
      <c r="P55" s="254">
        <f>P56</f>
        <v>3000000</v>
      </c>
      <c r="Q55" s="105"/>
      <c r="R55" s="5"/>
      <c r="S55" s="5"/>
      <c r="T55" s="5"/>
      <c r="U55" s="5"/>
      <c r="V55" s="5"/>
      <c r="W55" s="5"/>
    </row>
    <row r="56" spans="1:23" s="101" customFormat="1" x14ac:dyDescent="0.2">
      <c r="A56" s="245"/>
      <c r="B56" s="129" t="s">
        <v>109</v>
      </c>
      <c r="C56" s="262">
        <v>3000000</v>
      </c>
      <c r="D56" s="108"/>
      <c r="E56" s="108"/>
      <c r="F56" s="108"/>
      <c r="G56" s="108"/>
      <c r="H56" s="108"/>
      <c r="I56" s="108"/>
      <c r="J56" s="109"/>
      <c r="K56" s="297">
        <v>100</v>
      </c>
      <c r="L56" s="290">
        <f>N56/C56*100</f>
        <v>0</v>
      </c>
      <c r="M56" s="290">
        <f>K56-L56</f>
        <v>100</v>
      </c>
      <c r="N56" s="272">
        <f>BPBD!N179</f>
        <v>0</v>
      </c>
      <c r="O56" s="112">
        <f>N56/C56*100</f>
        <v>0</v>
      </c>
      <c r="P56" s="281">
        <f>C56-N56</f>
        <v>3000000</v>
      </c>
      <c r="Q56" s="105"/>
      <c r="R56" s="5"/>
      <c r="S56" s="5"/>
      <c r="T56" s="5"/>
      <c r="U56" s="5"/>
      <c r="V56" s="5"/>
      <c r="W56" s="5"/>
    </row>
    <row r="57" spans="1:23" s="101" customFormat="1" x14ac:dyDescent="0.2">
      <c r="A57" s="102"/>
      <c r="B57" s="103"/>
      <c r="C57" s="240"/>
      <c r="D57" s="239"/>
      <c r="E57" s="239"/>
      <c r="F57" s="239"/>
      <c r="G57" s="239"/>
      <c r="H57" s="239"/>
      <c r="I57" s="239"/>
      <c r="J57" s="239"/>
      <c r="K57" s="287"/>
      <c r="L57" s="286"/>
      <c r="M57" s="287"/>
      <c r="N57" s="240"/>
      <c r="O57" s="287"/>
      <c r="P57" s="240"/>
      <c r="Q57" s="105"/>
      <c r="R57" s="5"/>
      <c r="S57" s="5"/>
      <c r="T57" s="5"/>
      <c r="U57" s="5"/>
      <c r="V57" s="5"/>
      <c r="W57" s="5"/>
    </row>
    <row r="58" spans="1:23" s="101" customFormat="1" x14ac:dyDescent="0.2">
      <c r="A58" s="102"/>
      <c r="B58" s="107" t="s">
        <v>8</v>
      </c>
      <c r="C58" s="254">
        <f>SUM(C59:C69)</f>
        <v>17239750</v>
      </c>
      <c r="D58" s="180"/>
      <c r="E58" s="180"/>
      <c r="F58" s="180"/>
      <c r="G58" s="180"/>
      <c r="H58" s="180"/>
      <c r="I58" s="180"/>
      <c r="J58" s="181"/>
      <c r="K58" s="295">
        <f>SUM(K59:K69)/11</f>
        <v>100</v>
      </c>
      <c r="L58" s="295">
        <f t="shared" ref="L58:O58" si="17">SUM(L59:L69)/11</f>
        <v>0</v>
      </c>
      <c r="M58" s="295">
        <f t="shared" si="17"/>
        <v>100</v>
      </c>
      <c r="N58" s="254">
        <f>SUM(N59:N69)</f>
        <v>0</v>
      </c>
      <c r="O58" s="295">
        <f t="shared" si="17"/>
        <v>0</v>
      </c>
      <c r="P58" s="254">
        <f>SUM(P59:P69)</f>
        <v>17239750</v>
      </c>
      <c r="Q58" s="105"/>
      <c r="R58" s="5"/>
      <c r="S58" s="5"/>
      <c r="T58" s="5"/>
      <c r="U58" s="5"/>
      <c r="V58" s="5"/>
      <c r="W58" s="5"/>
    </row>
    <row r="59" spans="1:23" s="101" customFormat="1" x14ac:dyDescent="0.2">
      <c r="A59" s="102"/>
      <c r="B59" s="128" t="s">
        <v>111</v>
      </c>
      <c r="C59" s="262">
        <v>719210</v>
      </c>
      <c r="D59" s="108"/>
      <c r="E59" s="108"/>
      <c r="F59" s="108"/>
      <c r="G59" s="108"/>
      <c r="H59" s="108"/>
      <c r="I59" s="108"/>
      <c r="J59" s="109"/>
      <c r="K59" s="294">
        <v>100</v>
      </c>
      <c r="L59" s="301">
        <f>N59/C59*100</f>
        <v>0</v>
      </c>
      <c r="M59" s="301">
        <f>K59-L59</f>
        <v>100</v>
      </c>
      <c r="N59" s="272">
        <f>BPBD!N182</f>
        <v>0</v>
      </c>
      <c r="O59" s="182">
        <f>N59/C59*100</f>
        <v>0</v>
      </c>
      <c r="P59" s="281">
        <f>C59-N59</f>
        <v>719210</v>
      </c>
      <c r="Q59" s="105"/>
      <c r="R59" s="5"/>
      <c r="S59" s="5"/>
      <c r="T59" s="5"/>
      <c r="U59" s="5"/>
      <c r="V59" s="5"/>
      <c r="W59" s="5"/>
    </row>
    <row r="60" spans="1:23" s="101" customFormat="1" x14ac:dyDescent="0.2">
      <c r="A60" s="102"/>
      <c r="B60" s="128" t="s">
        <v>119</v>
      </c>
      <c r="C60" s="262">
        <v>250000</v>
      </c>
      <c r="D60" s="108"/>
      <c r="E60" s="108"/>
      <c r="F60" s="108"/>
      <c r="G60" s="108"/>
      <c r="H60" s="108"/>
      <c r="I60" s="108"/>
      <c r="J60" s="109"/>
      <c r="K60" s="294">
        <v>100</v>
      </c>
      <c r="L60" s="301">
        <f t="shared" ref="L60:L69" si="18">N60/C60*100</f>
        <v>0</v>
      </c>
      <c r="M60" s="301">
        <f t="shared" ref="M60:M69" si="19">K60-L60</f>
        <v>100</v>
      </c>
      <c r="N60" s="272">
        <f>BPBD!N183</f>
        <v>0</v>
      </c>
      <c r="O60" s="182">
        <f t="shared" ref="O60:O69" si="20">N60/C60*100</f>
        <v>0</v>
      </c>
      <c r="P60" s="281">
        <f t="shared" ref="P60:P69" si="21">C60-N60</f>
        <v>250000</v>
      </c>
      <c r="Q60" s="105"/>
      <c r="R60" s="5"/>
      <c r="S60" s="5"/>
      <c r="T60" s="5"/>
      <c r="U60" s="5"/>
      <c r="V60" s="5"/>
      <c r="W60" s="5"/>
    </row>
    <row r="61" spans="1:23" s="101" customFormat="1" x14ac:dyDescent="0.2">
      <c r="A61" s="102"/>
      <c r="B61" s="128" t="s">
        <v>120</v>
      </c>
      <c r="C61" s="262">
        <v>1680790</v>
      </c>
      <c r="D61" s="108"/>
      <c r="E61" s="108"/>
      <c r="F61" s="108"/>
      <c r="G61" s="108"/>
      <c r="H61" s="108"/>
      <c r="I61" s="108"/>
      <c r="J61" s="109"/>
      <c r="K61" s="294">
        <v>100</v>
      </c>
      <c r="L61" s="301">
        <f t="shared" si="18"/>
        <v>0</v>
      </c>
      <c r="M61" s="301">
        <f t="shared" si="19"/>
        <v>100</v>
      </c>
      <c r="N61" s="272">
        <f>BPBD!N184</f>
        <v>0</v>
      </c>
      <c r="O61" s="182">
        <f t="shared" si="20"/>
        <v>0</v>
      </c>
      <c r="P61" s="281">
        <f t="shared" si="21"/>
        <v>1680790</v>
      </c>
      <c r="Q61" s="105"/>
      <c r="R61" s="5"/>
      <c r="S61" s="5"/>
      <c r="T61" s="5"/>
      <c r="U61" s="5"/>
      <c r="V61" s="5"/>
      <c r="W61" s="5"/>
    </row>
    <row r="62" spans="1:23" s="101" customFormat="1" x14ac:dyDescent="0.2">
      <c r="A62" s="102"/>
      <c r="B62" s="128" t="s">
        <v>170</v>
      </c>
      <c r="C62" s="262">
        <v>800000</v>
      </c>
      <c r="D62" s="108"/>
      <c r="E62" s="108"/>
      <c r="F62" s="108"/>
      <c r="G62" s="108"/>
      <c r="H62" s="108"/>
      <c r="I62" s="108"/>
      <c r="J62" s="109"/>
      <c r="K62" s="294">
        <v>100</v>
      </c>
      <c r="L62" s="301">
        <f t="shared" si="18"/>
        <v>0</v>
      </c>
      <c r="M62" s="301">
        <f t="shared" si="19"/>
        <v>100</v>
      </c>
      <c r="N62" s="272">
        <f>BPBD!N185</f>
        <v>0</v>
      </c>
      <c r="O62" s="182">
        <f t="shared" si="20"/>
        <v>0</v>
      </c>
      <c r="P62" s="281">
        <f t="shared" si="21"/>
        <v>800000</v>
      </c>
      <c r="Q62" s="105"/>
      <c r="R62" s="5"/>
      <c r="S62" s="5"/>
      <c r="T62" s="5"/>
      <c r="U62" s="5"/>
      <c r="V62" s="5"/>
      <c r="W62" s="5"/>
    </row>
    <row r="63" spans="1:23" s="101" customFormat="1" x14ac:dyDescent="0.2">
      <c r="A63" s="102"/>
      <c r="B63" s="128" t="s">
        <v>171</v>
      </c>
      <c r="C63" s="262">
        <v>2800000</v>
      </c>
      <c r="D63" s="108"/>
      <c r="E63" s="108"/>
      <c r="F63" s="108"/>
      <c r="G63" s="108"/>
      <c r="H63" s="108"/>
      <c r="I63" s="108"/>
      <c r="J63" s="109"/>
      <c r="K63" s="294">
        <v>100</v>
      </c>
      <c r="L63" s="301">
        <f t="shared" si="18"/>
        <v>0</v>
      </c>
      <c r="M63" s="301">
        <f t="shared" si="19"/>
        <v>100</v>
      </c>
      <c r="N63" s="272">
        <f>BPBD!N186</f>
        <v>0</v>
      </c>
      <c r="O63" s="182">
        <f t="shared" si="20"/>
        <v>0</v>
      </c>
      <c r="P63" s="281">
        <f t="shared" si="21"/>
        <v>2800000</v>
      </c>
      <c r="Q63" s="105"/>
      <c r="R63" s="5"/>
      <c r="S63" s="5"/>
      <c r="T63" s="5"/>
      <c r="U63" s="5"/>
      <c r="V63" s="5"/>
      <c r="W63" s="5"/>
    </row>
    <row r="64" spans="1:23" s="101" customFormat="1" x14ac:dyDescent="0.2">
      <c r="A64" s="102"/>
      <c r="B64" s="128" t="s">
        <v>172</v>
      </c>
      <c r="C64" s="262">
        <v>100000</v>
      </c>
      <c r="D64" s="108"/>
      <c r="E64" s="108"/>
      <c r="F64" s="108"/>
      <c r="G64" s="108"/>
      <c r="H64" s="108"/>
      <c r="I64" s="108"/>
      <c r="J64" s="109"/>
      <c r="K64" s="294">
        <v>100</v>
      </c>
      <c r="L64" s="301">
        <f t="shared" si="18"/>
        <v>0</v>
      </c>
      <c r="M64" s="301">
        <f t="shared" si="19"/>
        <v>100</v>
      </c>
      <c r="N64" s="272">
        <f>BPBD!N187</f>
        <v>0</v>
      </c>
      <c r="O64" s="182">
        <f t="shared" si="20"/>
        <v>0</v>
      </c>
      <c r="P64" s="281">
        <f t="shared" si="21"/>
        <v>100000</v>
      </c>
      <c r="Q64" s="105"/>
      <c r="R64" s="5"/>
      <c r="S64" s="5"/>
      <c r="T64" s="5"/>
      <c r="U64" s="5"/>
      <c r="V64" s="5"/>
      <c r="W64" s="5"/>
    </row>
    <row r="65" spans="1:23" s="101" customFormat="1" x14ac:dyDescent="0.2">
      <c r="A65" s="102"/>
      <c r="B65" s="128" t="s">
        <v>173</v>
      </c>
      <c r="C65" s="262">
        <v>2500000</v>
      </c>
      <c r="D65" s="108"/>
      <c r="E65" s="108"/>
      <c r="F65" s="108"/>
      <c r="G65" s="108"/>
      <c r="H65" s="108"/>
      <c r="I65" s="108"/>
      <c r="J65" s="109"/>
      <c r="K65" s="294">
        <v>100</v>
      </c>
      <c r="L65" s="301">
        <f t="shared" si="18"/>
        <v>0</v>
      </c>
      <c r="M65" s="301">
        <f t="shared" si="19"/>
        <v>100</v>
      </c>
      <c r="N65" s="272">
        <f>BPBD!N188</f>
        <v>0</v>
      </c>
      <c r="O65" s="182">
        <f t="shared" si="20"/>
        <v>0</v>
      </c>
      <c r="P65" s="281">
        <f t="shared" si="21"/>
        <v>2500000</v>
      </c>
      <c r="Q65" s="105"/>
      <c r="R65" s="5"/>
      <c r="S65" s="5"/>
      <c r="T65" s="5"/>
      <c r="U65" s="5"/>
      <c r="V65" s="5"/>
      <c r="W65" s="5"/>
    </row>
    <row r="66" spans="1:23" s="101" customFormat="1" x14ac:dyDescent="0.2">
      <c r="A66" s="102"/>
      <c r="B66" s="128" t="s">
        <v>116</v>
      </c>
      <c r="C66" s="262">
        <v>375000</v>
      </c>
      <c r="D66" s="108"/>
      <c r="E66" s="108"/>
      <c r="F66" s="108"/>
      <c r="G66" s="108"/>
      <c r="H66" s="108"/>
      <c r="I66" s="108"/>
      <c r="J66" s="109"/>
      <c r="K66" s="294">
        <v>100</v>
      </c>
      <c r="L66" s="301">
        <f t="shared" si="18"/>
        <v>0</v>
      </c>
      <c r="M66" s="301">
        <f t="shared" si="19"/>
        <v>100</v>
      </c>
      <c r="N66" s="272">
        <f>BPBD!N189</f>
        <v>0</v>
      </c>
      <c r="O66" s="182">
        <f t="shared" si="20"/>
        <v>0</v>
      </c>
      <c r="P66" s="281">
        <f t="shared" si="21"/>
        <v>375000</v>
      </c>
      <c r="Q66" s="105"/>
      <c r="R66" s="5"/>
      <c r="S66" s="5"/>
      <c r="T66" s="5"/>
      <c r="U66" s="5"/>
      <c r="V66" s="5"/>
      <c r="W66" s="5"/>
    </row>
    <row r="67" spans="1:23" s="101" customFormat="1" x14ac:dyDescent="0.2">
      <c r="A67" s="102"/>
      <c r="B67" s="128" t="s">
        <v>108</v>
      </c>
      <c r="C67" s="262">
        <v>194750</v>
      </c>
      <c r="D67" s="108"/>
      <c r="E67" s="108"/>
      <c r="F67" s="108"/>
      <c r="G67" s="108"/>
      <c r="H67" s="108"/>
      <c r="I67" s="108"/>
      <c r="J67" s="109"/>
      <c r="K67" s="294">
        <v>100</v>
      </c>
      <c r="L67" s="301">
        <f t="shared" si="18"/>
        <v>0</v>
      </c>
      <c r="M67" s="301">
        <f t="shared" si="19"/>
        <v>100</v>
      </c>
      <c r="N67" s="272">
        <f>BPBD!N190</f>
        <v>0</v>
      </c>
      <c r="O67" s="182">
        <f t="shared" si="20"/>
        <v>0</v>
      </c>
      <c r="P67" s="281">
        <f t="shared" si="21"/>
        <v>194750</v>
      </c>
      <c r="Q67" s="105"/>
      <c r="R67" s="5"/>
      <c r="S67" s="5"/>
      <c r="T67" s="5"/>
      <c r="U67" s="5"/>
      <c r="V67" s="5"/>
      <c r="W67" s="5"/>
    </row>
    <row r="68" spans="1:23" s="101" customFormat="1" x14ac:dyDescent="0.2">
      <c r="A68" s="102"/>
      <c r="B68" s="128" t="s">
        <v>93</v>
      </c>
      <c r="C68" s="262">
        <v>1020000</v>
      </c>
      <c r="D68" s="108"/>
      <c r="E68" s="108"/>
      <c r="F68" s="108"/>
      <c r="G68" s="108"/>
      <c r="H68" s="108"/>
      <c r="I68" s="108"/>
      <c r="J68" s="109"/>
      <c r="K68" s="294">
        <v>100</v>
      </c>
      <c r="L68" s="301">
        <f t="shared" si="18"/>
        <v>0</v>
      </c>
      <c r="M68" s="301">
        <f t="shared" si="19"/>
        <v>100</v>
      </c>
      <c r="N68" s="272">
        <f>BPBD!N191</f>
        <v>0</v>
      </c>
      <c r="O68" s="182">
        <f t="shared" si="20"/>
        <v>0</v>
      </c>
      <c r="P68" s="281">
        <f t="shared" si="21"/>
        <v>1020000</v>
      </c>
      <c r="Q68" s="105"/>
      <c r="R68" s="5"/>
      <c r="S68" s="5"/>
      <c r="T68" s="5"/>
      <c r="U68" s="5"/>
      <c r="V68" s="5"/>
      <c r="W68" s="5"/>
    </row>
    <row r="69" spans="1:23" s="101" customFormat="1" x14ac:dyDescent="0.2">
      <c r="A69" s="102"/>
      <c r="B69" s="128" t="s">
        <v>135</v>
      </c>
      <c r="C69" s="262">
        <v>6800000</v>
      </c>
      <c r="D69" s="108"/>
      <c r="E69" s="108"/>
      <c r="F69" s="108"/>
      <c r="G69" s="108"/>
      <c r="H69" s="108"/>
      <c r="I69" s="108"/>
      <c r="J69" s="109"/>
      <c r="K69" s="294">
        <v>100</v>
      </c>
      <c r="L69" s="301">
        <f t="shared" si="18"/>
        <v>0</v>
      </c>
      <c r="M69" s="301">
        <f t="shared" si="19"/>
        <v>100</v>
      </c>
      <c r="N69" s="272">
        <f>BPBD!N192</f>
        <v>0</v>
      </c>
      <c r="O69" s="182">
        <f t="shared" si="20"/>
        <v>0</v>
      </c>
      <c r="P69" s="281">
        <f t="shared" si="21"/>
        <v>6800000</v>
      </c>
      <c r="Q69" s="105"/>
      <c r="R69" s="5"/>
      <c r="S69" s="5"/>
      <c r="T69" s="5"/>
      <c r="U69" s="5"/>
      <c r="V69" s="5"/>
      <c r="W69" s="5"/>
    </row>
    <row r="70" spans="1:23" s="116" customFormat="1" x14ac:dyDescent="0.2">
      <c r="A70" s="193"/>
      <c r="B70" s="194"/>
      <c r="C70" s="271"/>
      <c r="D70" s="195"/>
      <c r="E70" s="195"/>
      <c r="F70" s="195"/>
      <c r="G70" s="196"/>
      <c r="H70" s="196"/>
      <c r="I70" s="196"/>
      <c r="J70" s="196"/>
      <c r="K70" s="295"/>
      <c r="L70" s="296"/>
      <c r="M70" s="289"/>
      <c r="N70" s="277"/>
      <c r="O70" s="197"/>
      <c r="P70" s="277"/>
      <c r="Q70" s="195"/>
      <c r="R70" s="115"/>
      <c r="S70" s="115"/>
      <c r="T70" s="115"/>
      <c r="U70" s="115"/>
      <c r="V70" s="115"/>
      <c r="W70" s="115"/>
    </row>
    <row r="71" spans="1:23" s="116" customFormat="1" x14ac:dyDescent="0.2">
      <c r="A71" s="366"/>
      <c r="B71" s="375" t="s">
        <v>140</v>
      </c>
      <c r="C71" s="377">
        <f>C17</f>
        <v>1536366250</v>
      </c>
      <c r="D71" s="232"/>
      <c r="E71" s="232"/>
      <c r="F71" s="232"/>
      <c r="G71" s="232"/>
      <c r="H71" s="232"/>
      <c r="I71" s="232"/>
      <c r="J71" s="232"/>
      <c r="K71" s="379">
        <f t="shared" ref="K71:P71" si="22">K17</f>
        <v>100</v>
      </c>
      <c r="L71" s="379">
        <f>N71/C71*100</f>
        <v>38.588294034706891</v>
      </c>
      <c r="M71" s="379">
        <f>100-L71</f>
        <v>61.411705965293109</v>
      </c>
      <c r="N71" s="377">
        <f t="shared" si="22"/>
        <v>592857526</v>
      </c>
      <c r="O71" s="358">
        <f>N71/C71*100</f>
        <v>38.588294034706891</v>
      </c>
      <c r="P71" s="377">
        <f t="shared" si="22"/>
        <v>943508724</v>
      </c>
      <c r="Q71" s="191"/>
      <c r="R71" s="115"/>
      <c r="S71" s="115"/>
      <c r="T71" s="115"/>
      <c r="U71" s="115"/>
      <c r="V71" s="115"/>
      <c r="W71" s="115"/>
    </row>
    <row r="72" spans="1:23" s="116" customFormat="1" x14ac:dyDescent="0.2">
      <c r="A72" s="369"/>
      <c r="B72" s="376"/>
      <c r="C72" s="378"/>
      <c r="D72" s="233"/>
      <c r="E72" s="233"/>
      <c r="F72" s="233"/>
      <c r="G72" s="233"/>
      <c r="H72" s="233"/>
      <c r="I72" s="233"/>
      <c r="J72" s="233"/>
      <c r="K72" s="380"/>
      <c r="L72" s="380"/>
      <c r="M72" s="380"/>
      <c r="N72" s="378"/>
      <c r="O72" s="359"/>
      <c r="P72" s="378"/>
      <c r="Q72" s="192"/>
      <c r="R72" s="115"/>
      <c r="S72" s="115"/>
      <c r="T72" s="115"/>
      <c r="U72" s="115"/>
      <c r="V72" s="115"/>
      <c r="W72" s="115"/>
    </row>
    <row r="73" spans="1:23" s="116" customFormat="1" x14ac:dyDescent="0.2">
      <c r="A73" s="143"/>
      <c r="B73" s="144"/>
      <c r="C73" s="145"/>
      <c r="D73" s="3"/>
      <c r="E73" s="3"/>
      <c r="F73" s="3"/>
      <c r="G73" s="3"/>
      <c r="H73" s="3"/>
      <c r="I73" s="3"/>
      <c r="J73" s="3"/>
      <c r="K73" s="3"/>
      <c r="L73" s="72"/>
      <c r="M73" s="4"/>
      <c r="N73" s="3"/>
      <c r="O73" s="190"/>
      <c r="P73" s="3"/>
      <c r="Q73" s="5"/>
      <c r="R73" s="115"/>
      <c r="S73" s="115"/>
      <c r="T73" s="115"/>
      <c r="U73" s="115"/>
      <c r="V73" s="115"/>
      <c r="W73" s="115"/>
    </row>
    <row r="74" spans="1:23" s="116" customFormat="1" ht="14.25" x14ac:dyDescent="0.2">
      <c r="A74" s="5"/>
      <c r="B74" s="2"/>
      <c r="C74" s="146"/>
      <c r="D74" s="5"/>
      <c r="E74" s="5"/>
      <c r="F74" s="5"/>
      <c r="G74" s="5"/>
      <c r="H74" s="2"/>
      <c r="I74" s="147"/>
      <c r="J74" s="5"/>
      <c r="K74" s="148"/>
      <c r="L74" s="149"/>
      <c r="M74" s="148"/>
      <c r="N74" s="381" t="str">
        <f>BPBD!N196</f>
        <v>Kuala Tungkal,      Juni  2019</v>
      </c>
      <c r="O74" s="381"/>
      <c r="P74" s="381"/>
      <c r="Q74" s="5"/>
      <c r="R74" s="115"/>
      <c r="S74" s="115"/>
      <c r="T74" s="115"/>
      <c r="U74" s="115"/>
      <c r="V74" s="115"/>
      <c r="W74" s="115"/>
    </row>
    <row r="75" spans="1:23" s="116" customFormat="1" ht="14.25" x14ac:dyDescent="0.2">
      <c r="A75" s="5"/>
      <c r="B75" s="382" t="s">
        <v>57</v>
      </c>
      <c r="C75" s="382"/>
      <c r="D75" s="382"/>
      <c r="E75" s="150"/>
      <c r="F75" s="150"/>
      <c r="G75" s="150"/>
      <c r="H75" s="143"/>
      <c r="I75" s="148"/>
      <c r="J75" s="150"/>
      <c r="K75" s="151"/>
      <c r="L75" s="152"/>
      <c r="M75" s="151"/>
      <c r="N75" s="169"/>
      <c r="O75" s="170"/>
      <c r="P75" s="171"/>
      <c r="Q75" s="5"/>
      <c r="R75" s="115"/>
      <c r="S75" s="115"/>
      <c r="T75" s="115"/>
      <c r="U75" s="115"/>
      <c r="V75" s="115"/>
      <c r="W75" s="115"/>
    </row>
    <row r="76" spans="1:23" s="116" customFormat="1" ht="14.25" x14ac:dyDescent="0.2">
      <c r="A76" s="2"/>
      <c r="B76" s="382" t="s">
        <v>58</v>
      </c>
      <c r="C76" s="382"/>
      <c r="D76" s="382"/>
      <c r="E76" s="231"/>
      <c r="F76" s="231"/>
      <c r="G76" s="231"/>
      <c r="H76" s="2"/>
      <c r="I76" s="154"/>
      <c r="J76" s="231"/>
      <c r="K76" s="155"/>
      <c r="L76" s="156"/>
      <c r="M76" s="155"/>
      <c r="N76" s="383" t="s">
        <v>18</v>
      </c>
      <c r="O76" s="383"/>
      <c r="P76" s="383"/>
      <c r="Q76" s="2"/>
      <c r="R76" s="115"/>
      <c r="S76" s="115"/>
      <c r="T76" s="115"/>
      <c r="U76" s="115"/>
      <c r="V76" s="115"/>
      <c r="W76" s="115"/>
    </row>
    <row r="77" spans="1:23" s="116" customFormat="1" ht="14.25" x14ac:dyDescent="0.2">
      <c r="A77" s="2"/>
      <c r="B77" s="382" t="s">
        <v>56</v>
      </c>
      <c r="C77" s="382"/>
      <c r="D77" s="382"/>
      <c r="E77" s="2"/>
      <c r="F77" s="2"/>
      <c r="G77" s="2"/>
      <c r="H77" s="2"/>
      <c r="I77" s="234"/>
      <c r="J77" s="2"/>
      <c r="K77" s="157"/>
      <c r="L77" s="158"/>
      <c r="M77" s="157"/>
      <c r="N77" s="172"/>
      <c r="O77" s="173"/>
      <c r="P77" s="230"/>
      <c r="Q77" s="2"/>
      <c r="R77" s="115"/>
      <c r="S77" s="115"/>
      <c r="T77" s="115"/>
      <c r="U77" s="115"/>
      <c r="V77" s="115"/>
      <c r="W77" s="115"/>
    </row>
    <row r="78" spans="1:23" s="116" customFormat="1" ht="14.25" x14ac:dyDescent="0.2">
      <c r="A78" s="2"/>
      <c r="B78" s="382" t="s">
        <v>54</v>
      </c>
      <c r="C78" s="382"/>
      <c r="D78" s="382"/>
      <c r="E78" s="2"/>
      <c r="F78" s="2"/>
      <c r="G78" s="2"/>
      <c r="H78" s="2"/>
      <c r="I78" s="234"/>
      <c r="J78" s="2"/>
      <c r="K78" s="157"/>
      <c r="L78" s="158"/>
      <c r="M78" s="157"/>
      <c r="N78" s="172"/>
      <c r="O78" s="170"/>
      <c r="P78" s="230"/>
      <c r="Q78" s="2"/>
      <c r="R78" s="115"/>
      <c r="S78" s="115"/>
      <c r="T78" s="115"/>
      <c r="U78" s="115"/>
      <c r="V78" s="115"/>
      <c r="W78" s="115"/>
    </row>
    <row r="79" spans="1:23" s="116" customFormat="1" ht="15" x14ac:dyDescent="0.25">
      <c r="A79" s="2"/>
      <c r="B79" s="382"/>
      <c r="C79" s="382"/>
      <c r="D79" s="382"/>
      <c r="E79" s="231"/>
      <c r="F79" s="231"/>
      <c r="G79" s="231"/>
      <c r="H79" s="2"/>
      <c r="I79" s="159"/>
      <c r="J79" s="231"/>
      <c r="K79" s="160"/>
      <c r="L79" s="161"/>
      <c r="M79" s="160"/>
      <c r="N79" s="172"/>
      <c r="O79" s="170"/>
      <c r="P79" s="174"/>
      <c r="Q79" s="2"/>
      <c r="R79" s="115"/>
      <c r="S79" s="115"/>
      <c r="T79" s="115"/>
      <c r="U79" s="115"/>
      <c r="V79" s="115"/>
      <c r="W79" s="115"/>
    </row>
    <row r="80" spans="1:23" s="116" customFormat="1" ht="15" x14ac:dyDescent="0.25">
      <c r="A80" s="2"/>
      <c r="B80" s="384" t="s">
        <v>138</v>
      </c>
      <c r="C80" s="384"/>
      <c r="D80" s="384"/>
      <c r="E80" s="231"/>
      <c r="F80" s="231"/>
      <c r="G80" s="231"/>
      <c r="H80" s="2"/>
      <c r="I80" s="159"/>
      <c r="J80" s="231"/>
      <c r="K80" s="160"/>
      <c r="L80" s="161"/>
      <c r="M80" s="160"/>
      <c r="N80" s="385" t="str">
        <f>BPBD!N203</f>
        <v>MUHAMMAD RIDUAN</v>
      </c>
      <c r="O80" s="385"/>
      <c r="P80" s="385"/>
      <c r="Q80" s="2"/>
      <c r="R80" s="115"/>
      <c r="S80" s="115"/>
      <c r="T80" s="115"/>
      <c r="U80" s="115"/>
      <c r="V80" s="115"/>
      <c r="W80" s="115"/>
    </row>
    <row r="81" spans="1:23" s="116" customFormat="1" ht="14.25" x14ac:dyDescent="0.2">
      <c r="A81" s="2"/>
      <c r="B81" s="382" t="s">
        <v>139</v>
      </c>
      <c r="C81" s="382"/>
      <c r="D81" s="382"/>
      <c r="E81" s="2"/>
      <c r="F81" s="2"/>
      <c r="G81" s="2"/>
      <c r="H81" s="2"/>
      <c r="I81" s="234"/>
      <c r="J81" s="2"/>
      <c r="K81" s="162"/>
      <c r="L81" s="163"/>
      <c r="M81" s="162"/>
      <c r="N81" s="383" t="str">
        <f>BPBD!N204</f>
        <v>Nip. 19740319 200701 1 016</v>
      </c>
      <c r="O81" s="383"/>
      <c r="P81" s="383"/>
      <c r="Q81" s="2"/>
      <c r="R81" s="115"/>
      <c r="S81" s="115"/>
      <c r="T81" s="115"/>
      <c r="U81" s="115"/>
      <c r="V81" s="115"/>
      <c r="W81" s="115"/>
    </row>
    <row r="82" spans="1:23" s="116" customFormat="1" x14ac:dyDescent="0.2">
      <c r="A82" s="2"/>
      <c r="B82" s="2"/>
      <c r="C82" s="164"/>
      <c r="D82" s="2"/>
      <c r="E82" s="2"/>
      <c r="F82" s="2"/>
      <c r="G82" s="2"/>
      <c r="H82" s="2"/>
      <c r="I82" s="2"/>
      <c r="J82" s="2"/>
      <c r="K82" s="165"/>
      <c r="L82" s="158"/>
      <c r="M82" s="165"/>
      <c r="N82" s="165"/>
      <c r="O82" s="153"/>
      <c r="P82" s="157"/>
      <c r="Q82" s="2"/>
      <c r="R82" s="115"/>
      <c r="S82" s="115"/>
      <c r="T82" s="115"/>
      <c r="U82" s="115"/>
      <c r="V82" s="115"/>
      <c r="W82" s="115"/>
    </row>
    <row r="83" spans="1:23" s="116" customFormat="1" x14ac:dyDescent="0.2">
      <c r="A83" s="2"/>
      <c r="B83" s="2"/>
      <c r="C83" s="164"/>
      <c r="D83" s="2"/>
      <c r="E83" s="2"/>
      <c r="F83" s="2"/>
      <c r="G83" s="2"/>
      <c r="H83" s="2"/>
      <c r="I83" s="2"/>
      <c r="J83" s="2"/>
      <c r="K83" s="2"/>
      <c r="L83" s="158"/>
      <c r="M83" s="2"/>
      <c r="N83" s="2"/>
      <c r="O83" s="153"/>
      <c r="P83" s="2"/>
      <c r="Q83" s="2"/>
      <c r="R83" s="115"/>
      <c r="S83" s="115"/>
      <c r="T83" s="115"/>
      <c r="U83" s="115"/>
      <c r="V83" s="115"/>
      <c r="W83" s="115"/>
    </row>
  </sheetData>
  <mergeCells count="44">
    <mergeCell ref="B81:D81"/>
    <mergeCell ref="N81:P81"/>
    <mergeCell ref="N71:N72"/>
    <mergeCell ref="P71:P72"/>
    <mergeCell ref="N74:P74"/>
    <mergeCell ref="B75:D75"/>
    <mergeCell ref="B76:D76"/>
    <mergeCell ref="N76:P76"/>
    <mergeCell ref="M71:M72"/>
    <mergeCell ref="B77:D77"/>
    <mergeCell ref="B78:D78"/>
    <mergeCell ref="B79:D79"/>
    <mergeCell ref="B80:D80"/>
    <mergeCell ref="N80:P80"/>
    <mergeCell ref="A71:A72"/>
    <mergeCell ref="B71:B72"/>
    <mergeCell ref="C71:C72"/>
    <mergeCell ref="K71:K72"/>
    <mergeCell ref="L71:L72"/>
    <mergeCell ref="K11:O11"/>
    <mergeCell ref="P11:P14"/>
    <mergeCell ref="Q11:Q14"/>
    <mergeCell ref="F12:F14"/>
    <mergeCell ref="I12:J12"/>
    <mergeCell ref="K12:M12"/>
    <mergeCell ref="N12:O12"/>
    <mergeCell ref="F11:J11"/>
    <mergeCell ref="A11:A14"/>
    <mergeCell ref="B11:B14"/>
    <mergeCell ref="C11:C14"/>
    <mergeCell ref="D11:D14"/>
    <mergeCell ref="E11:E14"/>
    <mergeCell ref="A6:B6"/>
    <mergeCell ref="C6:O6"/>
    <mergeCell ref="A7:B7"/>
    <mergeCell ref="A8:B8"/>
    <mergeCell ref="A9:B9"/>
    <mergeCell ref="C9:Q9"/>
    <mergeCell ref="A1:Q1"/>
    <mergeCell ref="A2:Q2"/>
    <mergeCell ref="A4:B4"/>
    <mergeCell ref="C4:O4"/>
    <mergeCell ref="A5:B5"/>
    <mergeCell ref="C5:O5"/>
  </mergeCells>
  <printOptions horizontalCentered="1"/>
  <pageMargins left="0.19685039370078741" right="0.39370078740157483" top="0.47244094488188981" bottom="0.39370078740157483" header="0.15748031496062992" footer="0.39370078740157483"/>
  <pageSetup paperSize="5" scale="84" fitToWidth="0" fitToHeight="0" orientation="landscape" cellComments="atEnd" horizontalDpi="4294967294" verticalDpi="300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R52"/>
  <sheetViews>
    <sheetView view="pageBreakPreview" topLeftCell="A25" zoomScale="90" zoomScaleNormal="85" zoomScaleSheetLayoutView="90" workbookViewId="0">
      <selection activeCell="B45" sqref="B45"/>
    </sheetView>
  </sheetViews>
  <sheetFormatPr defaultRowHeight="12.75" x14ac:dyDescent="0.2"/>
  <cols>
    <col min="1" max="1" width="4" style="16" customWidth="1"/>
    <col min="2" max="2" width="46.28515625" style="6" customWidth="1"/>
    <col min="3" max="3" width="20.85546875" style="214" customWidth="1"/>
    <col min="4" max="4" width="16" style="6" customWidth="1"/>
    <col min="5" max="5" width="13.42578125" style="6" customWidth="1"/>
    <col min="6" max="6" width="15" style="15" customWidth="1"/>
    <col min="7" max="7" width="14.140625" style="15" customWidth="1"/>
    <col min="8" max="8" width="7.28515625" style="15" customWidth="1"/>
    <col min="9" max="9" width="7.85546875" style="15" customWidth="1"/>
    <col min="10" max="10" width="13.5703125" style="15" customWidth="1"/>
    <col min="11" max="11" width="7.140625" style="6" customWidth="1"/>
    <col min="12" max="12" width="5.7109375" style="6" customWidth="1"/>
    <col min="13" max="13" width="9.42578125" style="6" customWidth="1"/>
    <col min="14" max="14" width="1.85546875" style="6" customWidth="1"/>
    <col min="15" max="15" width="9.140625" style="6"/>
    <col min="16" max="16" width="14.28515625" style="6" bestFit="1" customWidth="1"/>
    <col min="17" max="17" width="12.5703125" style="6" bestFit="1" customWidth="1"/>
    <col min="18" max="19" width="14.28515625" style="6" bestFit="1" customWidth="1"/>
    <col min="20" max="16384" width="9.140625" style="6"/>
  </cols>
  <sheetData>
    <row r="1" spans="1:17" ht="15.75" customHeight="1" x14ac:dyDescent="0.2">
      <c r="A1" s="406" t="s">
        <v>102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7" ht="16.5" customHeight="1" x14ac:dyDescent="0.2">
      <c r="A2" s="406" t="s">
        <v>103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</row>
    <row r="3" spans="1:17" ht="16.5" customHeight="1" x14ac:dyDescent="0.2">
      <c r="A3" s="406" t="str">
        <f>BPBD!A2</f>
        <v>POSISI / KEADAAN BULAN :       JUNI   2019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</row>
    <row r="4" spans="1:17" ht="12.75" customHeight="1" x14ac:dyDescent="0.2">
      <c r="A4" s="63"/>
      <c r="B4" s="8"/>
      <c r="C4" s="205"/>
      <c r="D4" s="8"/>
      <c r="E4" s="8"/>
      <c r="F4" s="198"/>
      <c r="G4" s="7"/>
      <c r="H4" s="7"/>
      <c r="I4" s="7"/>
      <c r="J4" s="7"/>
      <c r="K4" s="8"/>
      <c r="L4" s="8"/>
      <c r="M4" s="8"/>
    </row>
    <row r="5" spans="1:17" ht="12" customHeight="1" x14ac:dyDescent="0.2">
      <c r="A5" s="396" t="s">
        <v>19</v>
      </c>
      <c r="B5" s="407" t="s">
        <v>60</v>
      </c>
      <c r="C5" s="407" t="s">
        <v>61</v>
      </c>
      <c r="D5" s="407" t="s">
        <v>62</v>
      </c>
      <c r="E5" s="407"/>
      <c r="F5" s="407"/>
      <c r="G5" s="408" t="s">
        <v>66</v>
      </c>
      <c r="H5" s="408"/>
      <c r="I5" s="408"/>
      <c r="J5" s="396" t="s">
        <v>71</v>
      </c>
      <c r="K5" s="408" t="s">
        <v>72</v>
      </c>
      <c r="L5" s="408"/>
      <c r="M5" s="408"/>
    </row>
    <row r="6" spans="1:17" ht="12.75" customHeight="1" x14ac:dyDescent="0.2">
      <c r="A6" s="402"/>
      <c r="B6" s="407"/>
      <c r="C6" s="407"/>
      <c r="D6" s="396" t="s">
        <v>63</v>
      </c>
      <c r="E6" s="396" t="s">
        <v>64</v>
      </c>
      <c r="F6" s="403" t="s">
        <v>65</v>
      </c>
      <c r="G6" s="407" t="s">
        <v>67</v>
      </c>
      <c r="H6" s="407"/>
      <c r="I6" s="396" t="s">
        <v>70</v>
      </c>
      <c r="J6" s="402"/>
      <c r="K6" s="409" t="s">
        <v>73</v>
      </c>
      <c r="L6" s="409"/>
      <c r="M6" s="396" t="s">
        <v>76</v>
      </c>
    </row>
    <row r="7" spans="1:17" ht="12" customHeight="1" x14ac:dyDescent="0.2">
      <c r="A7" s="402"/>
      <c r="B7" s="407"/>
      <c r="C7" s="407"/>
      <c r="D7" s="402"/>
      <c r="E7" s="402"/>
      <c r="F7" s="404"/>
      <c r="G7" s="402" t="s">
        <v>68</v>
      </c>
      <c r="H7" s="402" t="s">
        <v>69</v>
      </c>
      <c r="I7" s="402"/>
      <c r="J7" s="402"/>
      <c r="K7" s="396" t="s">
        <v>74</v>
      </c>
      <c r="L7" s="396" t="s">
        <v>75</v>
      </c>
      <c r="M7" s="402"/>
    </row>
    <row r="8" spans="1:17" ht="21.75" customHeight="1" x14ac:dyDescent="0.2">
      <c r="A8" s="402"/>
      <c r="B8" s="407"/>
      <c r="C8" s="407"/>
      <c r="D8" s="397"/>
      <c r="E8" s="397"/>
      <c r="F8" s="405"/>
      <c r="G8" s="397"/>
      <c r="H8" s="397"/>
      <c r="I8" s="397"/>
      <c r="J8" s="397"/>
      <c r="K8" s="397"/>
      <c r="L8" s="397"/>
      <c r="M8" s="397"/>
    </row>
    <row r="9" spans="1:17" s="16" customFormat="1" ht="17.25" customHeight="1" x14ac:dyDescent="0.2">
      <c r="A9" s="9">
        <v>1</v>
      </c>
      <c r="B9" s="9">
        <v>2</v>
      </c>
      <c r="C9" s="73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</row>
    <row r="10" spans="1:17" s="19" customFormat="1" ht="12.75" customHeight="1" x14ac:dyDescent="0.2">
      <c r="A10" s="400" t="s">
        <v>77</v>
      </c>
      <c r="B10" s="400"/>
      <c r="C10" s="206"/>
      <c r="D10" s="20"/>
      <c r="E10" s="20"/>
      <c r="F10" s="199"/>
      <c r="G10" s="21"/>
      <c r="H10" s="21"/>
      <c r="I10" s="21"/>
      <c r="J10" s="21"/>
      <c r="K10" s="22"/>
      <c r="L10" s="23"/>
      <c r="M10" s="22"/>
    </row>
    <row r="11" spans="1:17" s="19" customFormat="1" ht="13.5" customHeight="1" x14ac:dyDescent="0.2">
      <c r="A11" s="401" t="s">
        <v>78</v>
      </c>
      <c r="B11" s="401"/>
      <c r="C11" s="207"/>
      <c r="D11" s="24"/>
      <c r="E11" s="24"/>
      <c r="F11" s="200"/>
      <c r="G11" s="25"/>
      <c r="H11" s="25"/>
      <c r="I11" s="25"/>
      <c r="J11" s="25"/>
      <c r="K11" s="26"/>
      <c r="L11" s="27"/>
      <c r="M11" s="26"/>
    </row>
    <row r="12" spans="1:17" s="19" customFormat="1" ht="30.75" customHeight="1" x14ac:dyDescent="0.2">
      <c r="A12" s="391" t="s">
        <v>48</v>
      </c>
      <c r="B12" s="391"/>
      <c r="C12" s="73"/>
      <c r="D12" s="176">
        <f>SUM(D13:D22)</f>
        <v>667920958</v>
      </c>
      <c r="E12" s="176">
        <f>SUM(E13:E22)</f>
        <v>0</v>
      </c>
      <c r="F12" s="177">
        <f>SUM(F13:F22)</f>
        <v>667920958</v>
      </c>
      <c r="G12" s="176">
        <f>SUM(G13:G22)</f>
        <v>377355219</v>
      </c>
      <c r="H12" s="222">
        <f t="shared" ref="H12:H22" si="0">G12/F12*100</f>
        <v>56.496987327653223</v>
      </c>
      <c r="I12" s="222">
        <f>G12/F12*100</f>
        <v>56.496987327653223</v>
      </c>
      <c r="J12" s="176">
        <f>SUM(J13:J22)</f>
        <v>290565739</v>
      </c>
      <c r="K12" s="10"/>
      <c r="L12" s="10"/>
      <c r="M12" s="10"/>
      <c r="O12" s="223">
        <f>BPBD!O17</f>
        <v>56.496987327653223</v>
      </c>
      <c r="P12" s="223">
        <f>O12-H12</f>
        <v>0</v>
      </c>
    </row>
    <row r="13" spans="1:17" s="19" customFormat="1" ht="15.75" customHeight="1" x14ac:dyDescent="0.2">
      <c r="A13" s="64">
        <v>1</v>
      </c>
      <c r="B13" s="42" t="s">
        <v>79</v>
      </c>
      <c r="C13" s="204"/>
      <c r="D13" s="43">
        <f>BPBD!C19</f>
        <v>900000</v>
      </c>
      <c r="E13" s="43">
        <v>0</v>
      </c>
      <c r="F13" s="54">
        <f>D13</f>
        <v>900000</v>
      </c>
      <c r="G13" s="43">
        <f>BPBD!N19</f>
        <v>225000</v>
      </c>
      <c r="H13" s="44">
        <f t="shared" si="0"/>
        <v>25</v>
      </c>
      <c r="I13" s="48">
        <f t="shared" ref="I13:I22" si="1">H13</f>
        <v>25</v>
      </c>
      <c r="J13" s="43">
        <f>D13-G13</f>
        <v>675000</v>
      </c>
      <c r="K13" s="45"/>
      <c r="L13" s="45"/>
      <c r="M13" s="43"/>
      <c r="Q13" s="215"/>
    </row>
    <row r="14" spans="1:17" s="19" customFormat="1" ht="15.75" customHeight="1" x14ac:dyDescent="0.2">
      <c r="A14" s="65">
        <v>2</v>
      </c>
      <c r="B14" s="46" t="s">
        <v>80</v>
      </c>
      <c r="C14" s="47"/>
      <c r="D14" s="51">
        <f>BPBD!C24</f>
        <v>36600000</v>
      </c>
      <c r="E14" s="51">
        <v>0</v>
      </c>
      <c r="F14" s="54">
        <f t="shared" ref="F14" si="2">D14</f>
        <v>36600000</v>
      </c>
      <c r="G14" s="51">
        <f>BPBD!N24</f>
        <v>16012513</v>
      </c>
      <c r="H14" s="44">
        <f t="shared" si="0"/>
        <v>43.750035519125689</v>
      </c>
      <c r="I14" s="48">
        <f t="shared" si="1"/>
        <v>43.750035519125689</v>
      </c>
      <c r="J14" s="43">
        <f t="shared" ref="J14:J22" si="3">D14-G14</f>
        <v>20587487</v>
      </c>
      <c r="K14" s="49"/>
      <c r="L14" s="49"/>
      <c r="M14" s="51"/>
    </row>
    <row r="15" spans="1:17" s="19" customFormat="1" ht="15.75" customHeight="1" x14ac:dyDescent="0.2">
      <c r="A15" s="64">
        <v>3</v>
      </c>
      <c r="B15" s="50" t="s">
        <v>88</v>
      </c>
      <c r="C15" s="208"/>
      <c r="D15" s="51">
        <f>BPBD!C31</f>
        <v>77575000</v>
      </c>
      <c r="E15" s="51">
        <v>0</v>
      </c>
      <c r="F15" s="54">
        <f t="shared" ref="F15:F21" si="4">D15</f>
        <v>77575000</v>
      </c>
      <c r="G15" s="51">
        <f>BPBD!N31</f>
        <v>35470000</v>
      </c>
      <c r="H15" s="44">
        <f t="shared" si="0"/>
        <v>45.723493393490173</v>
      </c>
      <c r="I15" s="48">
        <f t="shared" si="1"/>
        <v>45.723493393490173</v>
      </c>
      <c r="J15" s="43">
        <f t="shared" si="3"/>
        <v>42105000</v>
      </c>
      <c r="K15" s="49"/>
      <c r="L15" s="49"/>
      <c r="M15" s="51"/>
    </row>
    <row r="16" spans="1:17" s="19" customFormat="1" ht="15" customHeight="1" x14ac:dyDescent="0.2">
      <c r="A16" s="65">
        <v>4</v>
      </c>
      <c r="B16" s="46" t="s">
        <v>81</v>
      </c>
      <c r="C16" s="208"/>
      <c r="D16" s="51">
        <f>BPBD!C39</f>
        <v>8428645</v>
      </c>
      <c r="E16" s="51">
        <v>0</v>
      </c>
      <c r="F16" s="54">
        <f t="shared" si="4"/>
        <v>8428645</v>
      </c>
      <c r="G16" s="51">
        <f>BPBD!N39</f>
        <v>4572245</v>
      </c>
      <c r="H16" s="44">
        <f t="shared" si="0"/>
        <v>54.246501068677112</v>
      </c>
      <c r="I16" s="48">
        <f t="shared" si="1"/>
        <v>54.246501068677112</v>
      </c>
      <c r="J16" s="43">
        <f t="shared" si="3"/>
        <v>3856400</v>
      </c>
      <c r="K16" s="49"/>
      <c r="L16" s="49"/>
      <c r="M16" s="51"/>
    </row>
    <row r="17" spans="1:18" s="19" customFormat="1" x14ac:dyDescent="0.2">
      <c r="A17" s="64">
        <v>5</v>
      </c>
      <c r="B17" s="46" t="s">
        <v>82</v>
      </c>
      <c r="C17" s="208"/>
      <c r="D17" s="51">
        <f>BPBD!C47</f>
        <v>31234813</v>
      </c>
      <c r="E17" s="51">
        <v>0</v>
      </c>
      <c r="F17" s="54">
        <f t="shared" si="4"/>
        <v>31234813</v>
      </c>
      <c r="G17" s="51">
        <f>BPBD!N47</f>
        <v>16284598</v>
      </c>
      <c r="H17" s="44">
        <f t="shared" si="0"/>
        <v>52.136050886554052</v>
      </c>
      <c r="I17" s="48">
        <f t="shared" si="1"/>
        <v>52.136050886554052</v>
      </c>
      <c r="J17" s="43">
        <f t="shared" si="3"/>
        <v>14950215</v>
      </c>
      <c r="K17" s="49"/>
      <c r="L17" s="49"/>
      <c r="M17" s="51"/>
    </row>
    <row r="18" spans="1:18" s="19" customFormat="1" ht="15" customHeight="1" x14ac:dyDescent="0.2">
      <c r="A18" s="65">
        <v>6</v>
      </c>
      <c r="B18" s="46" t="s">
        <v>83</v>
      </c>
      <c r="C18" s="208"/>
      <c r="D18" s="51">
        <f>BPBD!C52</f>
        <v>26700000</v>
      </c>
      <c r="E18" s="51">
        <v>0</v>
      </c>
      <c r="F18" s="54">
        <f t="shared" si="4"/>
        <v>26700000</v>
      </c>
      <c r="G18" s="51">
        <f>BPBD!N52</f>
        <v>4762000</v>
      </c>
      <c r="H18" s="44">
        <f t="shared" si="0"/>
        <v>17.835205992509362</v>
      </c>
      <c r="I18" s="48">
        <f t="shared" si="1"/>
        <v>17.835205992509362</v>
      </c>
      <c r="J18" s="43">
        <f t="shared" si="3"/>
        <v>21938000</v>
      </c>
      <c r="K18" s="49"/>
      <c r="L18" s="49"/>
      <c r="M18" s="51"/>
    </row>
    <row r="19" spans="1:18" s="19" customFormat="1" ht="29.25" customHeight="1" x14ac:dyDescent="0.2">
      <c r="A19" s="64">
        <v>7</v>
      </c>
      <c r="B19" s="50" t="s">
        <v>84</v>
      </c>
      <c r="C19" s="208"/>
      <c r="D19" s="51">
        <f>BPBD!C60</f>
        <v>4460500</v>
      </c>
      <c r="E19" s="51">
        <v>0</v>
      </c>
      <c r="F19" s="54">
        <f t="shared" si="4"/>
        <v>4460500</v>
      </c>
      <c r="G19" s="51">
        <f>BPBD!N60</f>
        <v>2429700</v>
      </c>
      <c r="H19" s="44">
        <f t="shared" si="0"/>
        <v>54.471471808093263</v>
      </c>
      <c r="I19" s="48">
        <f t="shared" si="1"/>
        <v>54.471471808093263</v>
      </c>
      <c r="J19" s="43">
        <f t="shared" si="3"/>
        <v>2030800</v>
      </c>
      <c r="K19" s="49"/>
      <c r="L19" s="49"/>
      <c r="M19" s="51"/>
    </row>
    <row r="20" spans="1:18" s="19" customFormat="1" ht="25.5" x14ac:dyDescent="0.2">
      <c r="A20" s="65">
        <v>8</v>
      </c>
      <c r="B20" s="50" t="s">
        <v>87</v>
      </c>
      <c r="C20" s="208"/>
      <c r="D20" s="51">
        <f>BPBD!C65</f>
        <v>12000000</v>
      </c>
      <c r="E20" s="51">
        <v>0</v>
      </c>
      <c r="F20" s="54">
        <f>D20+E20</f>
        <v>12000000</v>
      </c>
      <c r="G20" s="51">
        <f>BPBD!N65</f>
        <v>600000</v>
      </c>
      <c r="H20" s="44">
        <f t="shared" si="0"/>
        <v>5</v>
      </c>
      <c r="I20" s="48">
        <f t="shared" si="1"/>
        <v>5</v>
      </c>
      <c r="J20" s="43">
        <f t="shared" si="3"/>
        <v>11400000</v>
      </c>
      <c r="K20" s="49"/>
      <c r="L20" s="49"/>
      <c r="M20" s="51"/>
    </row>
    <row r="21" spans="1:18" s="19" customFormat="1" ht="15" customHeight="1" x14ac:dyDescent="0.2">
      <c r="A21" s="64">
        <v>9</v>
      </c>
      <c r="B21" s="46" t="s">
        <v>86</v>
      </c>
      <c r="C21" s="208"/>
      <c r="D21" s="51">
        <f>BPBD!C70</f>
        <v>2400000</v>
      </c>
      <c r="E21" s="51">
        <v>0</v>
      </c>
      <c r="F21" s="54">
        <f t="shared" si="4"/>
        <v>2400000</v>
      </c>
      <c r="G21" s="51">
        <f>BPBD!N70</f>
        <v>800000</v>
      </c>
      <c r="H21" s="44">
        <f t="shared" si="0"/>
        <v>33.333333333333329</v>
      </c>
      <c r="I21" s="48">
        <f t="shared" si="1"/>
        <v>33.333333333333329</v>
      </c>
      <c r="J21" s="43">
        <f t="shared" si="3"/>
        <v>1600000</v>
      </c>
      <c r="K21" s="49"/>
      <c r="L21" s="49"/>
      <c r="M21" s="51"/>
      <c r="R21" s="19" t="e">
        <f>#REF!</f>
        <v>#REF!</v>
      </c>
    </row>
    <row r="22" spans="1:18" s="19" customFormat="1" ht="15" customHeight="1" x14ac:dyDescent="0.2">
      <c r="A22" s="65">
        <v>10</v>
      </c>
      <c r="B22" s="50" t="s">
        <v>85</v>
      </c>
      <c r="C22" s="209"/>
      <c r="D22" s="51">
        <f>BPBD!C75</f>
        <v>467622000</v>
      </c>
      <c r="E22" s="51">
        <v>0</v>
      </c>
      <c r="F22" s="54">
        <f>E22+D22</f>
        <v>467622000</v>
      </c>
      <c r="G22" s="51">
        <f>BPBD!N75</f>
        <v>296199163</v>
      </c>
      <c r="H22" s="44">
        <f t="shared" si="0"/>
        <v>63.341579951328207</v>
      </c>
      <c r="I22" s="48">
        <f t="shared" si="1"/>
        <v>63.341579951328207</v>
      </c>
      <c r="J22" s="43">
        <f t="shared" si="3"/>
        <v>171422837</v>
      </c>
      <c r="K22" s="49"/>
      <c r="L22" s="49"/>
      <c r="M22" s="51"/>
      <c r="R22" s="19" t="e">
        <f>S</f>
        <v>#NAME?</v>
      </c>
    </row>
    <row r="23" spans="1:18" s="19" customFormat="1" ht="15" customHeight="1" x14ac:dyDescent="0.2">
      <c r="A23" s="65"/>
      <c r="B23" s="50"/>
      <c r="C23" s="209"/>
      <c r="D23" s="51"/>
      <c r="E23" s="51"/>
      <c r="F23" s="54"/>
      <c r="G23" s="51"/>
      <c r="H23" s="48"/>
      <c r="I23" s="48"/>
      <c r="J23" s="51"/>
      <c r="K23" s="49"/>
      <c r="L23" s="49"/>
      <c r="M23" s="51"/>
    </row>
    <row r="24" spans="1:18" s="19" customFormat="1" ht="30.75" customHeight="1" x14ac:dyDescent="0.2">
      <c r="A24" s="414" t="s">
        <v>52</v>
      </c>
      <c r="B24" s="415"/>
      <c r="C24" s="210"/>
      <c r="D24" s="56">
        <f>SUM(D25:D28)</f>
        <v>381250000</v>
      </c>
      <c r="E24" s="56">
        <f>SUM(E25:E28)</f>
        <v>0</v>
      </c>
      <c r="F24" s="202">
        <f>SUM(F25:F28)</f>
        <v>381250000</v>
      </c>
      <c r="G24" s="56">
        <f>SUM(G25:G28)</f>
        <v>155259300</v>
      </c>
      <c r="H24" s="60">
        <f>G24/F24*100</f>
        <v>40.723750819672134</v>
      </c>
      <c r="I24" s="60">
        <f>G24/F24*100</f>
        <v>40.723750819672134</v>
      </c>
      <c r="J24" s="56">
        <f>SUM(J25:J28)</f>
        <v>225990700</v>
      </c>
      <c r="K24" s="52"/>
      <c r="L24" s="53"/>
      <c r="M24" s="56"/>
      <c r="R24" s="215">
        <f>399504392-D22</f>
        <v>-68117608</v>
      </c>
    </row>
    <row r="25" spans="1:18" s="19" customFormat="1" ht="28.5" customHeight="1" x14ac:dyDescent="0.2">
      <c r="A25" s="65">
        <v>11</v>
      </c>
      <c r="B25" s="57" t="s">
        <v>131</v>
      </c>
      <c r="C25" s="203"/>
      <c r="D25" s="54">
        <f>BPBD!C83</f>
        <v>42000000</v>
      </c>
      <c r="E25" s="54">
        <v>0</v>
      </c>
      <c r="F25" s="54">
        <f>E25+D25</f>
        <v>42000000</v>
      </c>
      <c r="G25" s="54">
        <f>BPBD!N83</f>
        <v>0</v>
      </c>
      <c r="H25" s="44">
        <f>G25/F25*100</f>
        <v>0</v>
      </c>
      <c r="I25" s="48">
        <f t="shared" ref="I25:I28" si="5">H25</f>
        <v>0</v>
      </c>
      <c r="J25" s="43">
        <f t="shared" ref="J25:J28" si="6">D25-G25</f>
        <v>42000000</v>
      </c>
      <c r="K25" s="49"/>
      <c r="L25" s="49"/>
      <c r="M25" s="51"/>
      <c r="N25" s="28"/>
      <c r="P25" s="223">
        <f>G24/F24*100</f>
        <v>40.723750819672134</v>
      </c>
    </row>
    <row r="26" spans="1:18" s="19" customFormat="1" ht="28.5" customHeight="1" x14ac:dyDescent="0.2">
      <c r="A26" s="65">
        <v>12</v>
      </c>
      <c r="B26" s="57" t="s">
        <v>104</v>
      </c>
      <c r="C26" s="203"/>
      <c r="D26" s="54">
        <f>BPBD!C91</f>
        <v>21000000</v>
      </c>
      <c r="E26" s="54">
        <v>0</v>
      </c>
      <c r="F26" s="54">
        <f>E26+D26</f>
        <v>21000000</v>
      </c>
      <c r="G26" s="54">
        <f>BPBD!N91</f>
        <v>18000000</v>
      </c>
      <c r="H26" s="44">
        <f>G26/F26*100</f>
        <v>85.714285714285708</v>
      </c>
      <c r="I26" s="48">
        <f t="shared" si="5"/>
        <v>85.714285714285708</v>
      </c>
      <c r="J26" s="43">
        <f t="shared" si="6"/>
        <v>3000000</v>
      </c>
      <c r="K26" s="49"/>
      <c r="L26" s="49"/>
      <c r="M26" s="51"/>
      <c r="N26" s="28"/>
    </row>
    <row r="27" spans="1:18" s="19" customFormat="1" ht="23.25" customHeight="1" x14ac:dyDescent="0.2">
      <c r="A27" s="65">
        <v>13</v>
      </c>
      <c r="B27" s="57" t="s">
        <v>89</v>
      </c>
      <c r="C27" s="47"/>
      <c r="D27" s="54">
        <f>BPBD!C99</f>
        <v>310000000</v>
      </c>
      <c r="E27" s="54">
        <v>0</v>
      </c>
      <c r="F27" s="54">
        <f>D27</f>
        <v>310000000</v>
      </c>
      <c r="G27" s="54">
        <f>BPBD!N99</f>
        <v>131209300</v>
      </c>
      <c r="H27" s="44">
        <f>G27/F27*100</f>
        <v>42.325580645161295</v>
      </c>
      <c r="I27" s="48">
        <f t="shared" si="5"/>
        <v>42.325580645161295</v>
      </c>
      <c r="J27" s="43">
        <f t="shared" si="6"/>
        <v>178790700</v>
      </c>
      <c r="K27" s="49"/>
      <c r="L27" s="49"/>
      <c r="M27" s="51"/>
      <c r="N27" s="28"/>
    </row>
    <row r="28" spans="1:18" s="19" customFormat="1" ht="15.75" customHeight="1" x14ac:dyDescent="0.2">
      <c r="A28" s="66">
        <v>14</v>
      </c>
      <c r="B28" s="57" t="s">
        <v>90</v>
      </c>
      <c r="C28" s="47"/>
      <c r="D28" s="55">
        <f>BPBD!C110</f>
        <v>8250000</v>
      </c>
      <c r="E28" s="55">
        <v>0</v>
      </c>
      <c r="F28" s="54">
        <f>E28+D28</f>
        <v>8250000</v>
      </c>
      <c r="G28" s="55">
        <f>BPBD!N110</f>
        <v>6050000</v>
      </c>
      <c r="H28" s="44">
        <f>G28/F28*100</f>
        <v>73.333333333333329</v>
      </c>
      <c r="I28" s="48">
        <f t="shared" si="5"/>
        <v>73.333333333333329</v>
      </c>
      <c r="J28" s="43">
        <f t="shared" si="6"/>
        <v>2200000</v>
      </c>
      <c r="K28" s="52"/>
      <c r="L28" s="53"/>
      <c r="M28" s="55"/>
      <c r="N28" s="28"/>
    </row>
    <row r="29" spans="1:18" s="19" customFormat="1" ht="15.75" customHeight="1" x14ac:dyDescent="0.2">
      <c r="A29" s="66"/>
      <c r="B29" s="57"/>
      <c r="C29" s="47"/>
      <c r="D29" s="55"/>
      <c r="E29" s="55"/>
      <c r="F29" s="54"/>
      <c r="G29" s="55"/>
      <c r="H29" s="48"/>
      <c r="I29" s="48"/>
      <c r="J29" s="55"/>
      <c r="K29" s="52"/>
      <c r="L29" s="53"/>
      <c r="M29" s="55"/>
      <c r="N29" s="30"/>
    </row>
    <row r="30" spans="1:18" s="19" customFormat="1" ht="30" customHeight="1" x14ac:dyDescent="0.2">
      <c r="A30" s="392" t="s">
        <v>53</v>
      </c>
      <c r="B30" s="393"/>
      <c r="C30" s="211"/>
      <c r="D30" s="56">
        <f>D31</f>
        <v>48500000</v>
      </c>
      <c r="E30" s="56">
        <f>E31</f>
        <v>0</v>
      </c>
      <c r="F30" s="202">
        <f t="shared" ref="F30:F31" si="7">D30</f>
        <v>48500000</v>
      </c>
      <c r="G30" s="56">
        <f>G31</f>
        <v>0</v>
      </c>
      <c r="H30" s="60">
        <f>G30/F30*100</f>
        <v>0</v>
      </c>
      <c r="I30" s="60">
        <f>I31</f>
        <v>0</v>
      </c>
      <c r="J30" s="56">
        <f>J31</f>
        <v>48500000</v>
      </c>
      <c r="K30" s="52"/>
      <c r="L30" s="53"/>
      <c r="M30" s="56"/>
      <c r="Q30" s="215">
        <f>166480828-D25</f>
        <v>124480828</v>
      </c>
    </row>
    <row r="31" spans="1:18" s="19" customFormat="1" x14ac:dyDescent="0.2">
      <c r="A31" s="66">
        <v>15</v>
      </c>
      <c r="B31" s="61" t="s">
        <v>91</v>
      </c>
      <c r="C31" s="203"/>
      <c r="D31" s="55">
        <f>BPBD!C119</f>
        <v>48500000</v>
      </c>
      <c r="E31" s="55">
        <v>0</v>
      </c>
      <c r="F31" s="54">
        <f t="shared" si="7"/>
        <v>48500000</v>
      </c>
      <c r="G31" s="55">
        <f>BPBD!N119</f>
        <v>0</v>
      </c>
      <c r="H31" s="44">
        <f>G31/F31*100</f>
        <v>0</v>
      </c>
      <c r="I31" s="48">
        <f t="shared" ref="I31" si="8">H31</f>
        <v>0</v>
      </c>
      <c r="J31" s="43">
        <f t="shared" ref="J31" si="9">D31-G31</f>
        <v>48500000</v>
      </c>
      <c r="K31" s="52"/>
      <c r="L31" s="51"/>
      <c r="M31" s="55"/>
    </row>
    <row r="32" spans="1:18" s="19" customFormat="1" x14ac:dyDescent="0.2">
      <c r="A32" s="66"/>
      <c r="B32" s="61"/>
      <c r="C32" s="203"/>
      <c r="D32" s="55"/>
      <c r="E32" s="55"/>
      <c r="F32" s="54"/>
      <c r="G32" s="55"/>
      <c r="H32" s="48"/>
      <c r="I32" s="48"/>
      <c r="J32" s="55"/>
      <c r="K32" s="52"/>
      <c r="L32" s="51"/>
      <c r="M32" s="55"/>
    </row>
    <row r="33" spans="1:13" s="19" customFormat="1" ht="36.75" customHeight="1" x14ac:dyDescent="0.2">
      <c r="A33" s="392" t="s">
        <v>92</v>
      </c>
      <c r="B33" s="393"/>
      <c r="C33" s="47"/>
      <c r="D33" s="175">
        <f>D34</f>
        <v>12000000</v>
      </c>
      <c r="E33" s="175">
        <f>E34</f>
        <v>0</v>
      </c>
      <c r="F33" s="202">
        <f t="shared" ref="F33:F34" si="10">D33</f>
        <v>12000000</v>
      </c>
      <c r="G33" s="175">
        <f>G34</f>
        <v>7000000</v>
      </c>
      <c r="H33" s="60">
        <f>G33/F33*100</f>
        <v>58.333333333333336</v>
      </c>
      <c r="I33" s="60">
        <f>I34</f>
        <v>58.333333333333336</v>
      </c>
      <c r="J33" s="175">
        <f>J34</f>
        <v>5000000</v>
      </c>
      <c r="K33" s="59"/>
      <c r="L33" s="59"/>
      <c r="M33" s="59"/>
    </row>
    <row r="34" spans="1:13" s="19" customFormat="1" x14ac:dyDescent="0.2">
      <c r="A34" s="66">
        <v>16</v>
      </c>
      <c r="B34" s="62" t="s">
        <v>59</v>
      </c>
      <c r="C34" s="203"/>
      <c r="D34" s="70">
        <f>BPBD!C127</f>
        <v>12000000</v>
      </c>
      <c r="E34" s="70">
        <v>0</v>
      </c>
      <c r="F34" s="54">
        <f t="shared" si="10"/>
        <v>12000000</v>
      </c>
      <c r="G34" s="70">
        <f>BPBD!N127</f>
        <v>7000000</v>
      </c>
      <c r="H34" s="44">
        <f>G34/F34*100</f>
        <v>58.333333333333336</v>
      </c>
      <c r="I34" s="48">
        <f t="shared" ref="I34" si="11">H34</f>
        <v>58.333333333333336</v>
      </c>
      <c r="J34" s="43">
        <f t="shared" ref="J34" si="12">D34-G34</f>
        <v>5000000</v>
      </c>
      <c r="K34" s="52"/>
      <c r="L34" s="53"/>
      <c r="M34" s="55"/>
    </row>
    <row r="35" spans="1:13" s="19" customFormat="1" x14ac:dyDescent="0.2">
      <c r="A35" s="66"/>
      <c r="B35" s="61"/>
      <c r="C35" s="203"/>
      <c r="D35" s="55"/>
      <c r="E35" s="55"/>
      <c r="F35" s="54"/>
      <c r="G35" s="55"/>
      <c r="H35" s="48"/>
      <c r="I35" s="48"/>
      <c r="J35" s="55"/>
      <c r="K35" s="52"/>
      <c r="L35" s="51"/>
      <c r="M35" s="55"/>
    </row>
    <row r="36" spans="1:13" s="19" customFormat="1" ht="36.75" customHeight="1" x14ac:dyDescent="0.2">
      <c r="A36" s="392" t="s">
        <v>105</v>
      </c>
      <c r="B36" s="393"/>
      <c r="C36" s="211"/>
      <c r="D36" s="175">
        <f t="shared" ref="D36:J36" si="13">D37</f>
        <v>16500000</v>
      </c>
      <c r="E36" s="175">
        <f t="shared" si="13"/>
        <v>0</v>
      </c>
      <c r="F36" s="202">
        <f t="shared" si="13"/>
        <v>16500000</v>
      </c>
      <c r="G36" s="175">
        <f t="shared" si="13"/>
        <v>7200000</v>
      </c>
      <c r="H36" s="60">
        <f t="shared" ref="H36:H43" si="14">G36/F36*100</f>
        <v>43.636363636363633</v>
      </c>
      <c r="I36" s="60">
        <f t="shared" si="13"/>
        <v>43.636363636363633</v>
      </c>
      <c r="J36" s="175">
        <f t="shared" si="13"/>
        <v>9300000</v>
      </c>
      <c r="K36" s="59"/>
      <c r="L36" s="59"/>
      <c r="M36" s="59"/>
    </row>
    <row r="37" spans="1:13" s="19" customFormat="1" ht="25.5" x14ac:dyDescent="0.2">
      <c r="A37" s="66">
        <v>17</v>
      </c>
      <c r="B37" s="58" t="s">
        <v>106</v>
      </c>
      <c r="C37" s="203"/>
      <c r="D37" s="55">
        <f>BPBD!C132</f>
        <v>16500000</v>
      </c>
      <c r="E37" s="55">
        <v>0</v>
      </c>
      <c r="F37" s="54">
        <f>D37+E37</f>
        <v>16500000</v>
      </c>
      <c r="G37" s="55">
        <f>BPBD!N132</f>
        <v>7200000</v>
      </c>
      <c r="H37" s="44">
        <f t="shared" si="14"/>
        <v>43.636363636363633</v>
      </c>
      <c r="I37" s="48">
        <f>H37</f>
        <v>43.636363636363633</v>
      </c>
      <c r="J37" s="43">
        <f t="shared" ref="J37" si="15">D37-G37</f>
        <v>9300000</v>
      </c>
      <c r="K37" s="52"/>
      <c r="L37" s="53"/>
      <c r="M37" s="55"/>
    </row>
    <row r="38" spans="1:13" s="19" customFormat="1" ht="36.75" customHeight="1" x14ac:dyDescent="0.2">
      <c r="A38" s="394" t="s">
        <v>55</v>
      </c>
      <c r="B38" s="395"/>
      <c r="C38" s="212"/>
      <c r="D38" s="188">
        <f>SUM(D39:D42)</f>
        <v>1536366250</v>
      </c>
      <c r="E38" s="188">
        <f t="shared" ref="E38:F38" si="16">SUM(E39:E42)</f>
        <v>0</v>
      </c>
      <c r="F38" s="188">
        <f t="shared" si="16"/>
        <v>1536366250</v>
      </c>
      <c r="G38" s="188">
        <f>SUM(G39:G42)</f>
        <v>592857526</v>
      </c>
      <c r="H38" s="189">
        <f t="shared" si="14"/>
        <v>38.588294034706891</v>
      </c>
      <c r="I38" s="189">
        <f>G38/F38*100</f>
        <v>38.588294034706891</v>
      </c>
      <c r="J38" s="188">
        <f>SUM(J39:J42)</f>
        <v>943508724</v>
      </c>
      <c r="K38" s="188"/>
      <c r="L38" s="188"/>
      <c r="M38" s="188"/>
    </row>
    <row r="39" spans="1:13" s="19" customFormat="1" ht="25.5" x14ac:dyDescent="0.2">
      <c r="A39" s="65">
        <v>18</v>
      </c>
      <c r="B39" s="57" t="s">
        <v>174</v>
      </c>
      <c r="C39" s="221"/>
      <c r="D39" s="55">
        <f>BPBD!C142</f>
        <v>1277776500</v>
      </c>
      <c r="E39" s="55">
        <v>0</v>
      </c>
      <c r="F39" s="55">
        <f>D39+E39</f>
        <v>1277776500</v>
      </c>
      <c r="G39" s="55">
        <f>BPBD!N142</f>
        <v>580857526</v>
      </c>
      <c r="H39" s="44">
        <f t="shared" si="14"/>
        <v>45.458460536721404</v>
      </c>
      <c r="I39" s="48">
        <f t="shared" ref="I39:I42" si="17">H39</f>
        <v>45.458460536721404</v>
      </c>
      <c r="J39" s="43">
        <f t="shared" ref="J39:J42" si="18">D39-G39</f>
        <v>696918974</v>
      </c>
      <c r="K39" s="52"/>
      <c r="L39" s="53"/>
      <c r="M39" s="55"/>
    </row>
    <row r="40" spans="1:13" s="19" customFormat="1" ht="25.5" x14ac:dyDescent="0.2">
      <c r="A40" s="66">
        <v>19</v>
      </c>
      <c r="B40" s="62" t="s">
        <v>175</v>
      </c>
      <c r="C40" s="213"/>
      <c r="D40" s="55">
        <f>BPBD!C153</f>
        <v>30100000</v>
      </c>
      <c r="E40" s="55">
        <v>0</v>
      </c>
      <c r="F40" s="55">
        <f>D40-E40</f>
        <v>30100000</v>
      </c>
      <c r="G40" s="55">
        <f>BPBD!N153</f>
        <v>6000000</v>
      </c>
      <c r="H40" s="44">
        <f t="shared" si="14"/>
        <v>19.933554817275748</v>
      </c>
      <c r="I40" s="48">
        <f t="shared" si="17"/>
        <v>19.933554817275748</v>
      </c>
      <c r="J40" s="43">
        <f t="shared" si="18"/>
        <v>24100000</v>
      </c>
      <c r="K40" s="52"/>
      <c r="L40" s="53"/>
      <c r="M40" s="55"/>
    </row>
    <row r="41" spans="1:13" s="19" customFormat="1" x14ac:dyDescent="0.2">
      <c r="A41" s="66">
        <v>20</v>
      </c>
      <c r="B41" s="62" t="s">
        <v>133</v>
      </c>
      <c r="C41" s="221"/>
      <c r="D41" s="55">
        <f>BPBD!C164</f>
        <v>208250000</v>
      </c>
      <c r="E41" s="55">
        <v>0</v>
      </c>
      <c r="F41" s="55">
        <f t="shared" ref="F41:F42" si="19">D41-E41</f>
        <v>208250000</v>
      </c>
      <c r="G41" s="55">
        <f>BPBD!N164</f>
        <v>6000000</v>
      </c>
      <c r="H41" s="44">
        <f t="shared" si="14"/>
        <v>2.8811524609843939</v>
      </c>
      <c r="I41" s="48">
        <f t="shared" si="17"/>
        <v>2.8811524609843939</v>
      </c>
      <c r="J41" s="43">
        <f t="shared" si="18"/>
        <v>202250000</v>
      </c>
      <c r="K41" s="52"/>
      <c r="L41" s="51"/>
      <c r="M41" s="55"/>
    </row>
    <row r="42" spans="1:13" s="19" customFormat="1" ht="25.5" x14ac:dyDescent="0.2">
      <c r="A42" s="67">
        <v>21</v>
      </c>
      <c r="B42" s="68" t="s">
        <v>132</v>
      </c>
      <c r="C42" s="221"/>
      <c r="D42" s="69">
        <f>BPBD!C176</f>
        <v>20239750</v>
      </c>
      <c r="E42" s="69">
        <v>0</v>
      </c>
      <c r="F42" s="55">
        <f t="shared" si="19"/>
        <v>20239750</v>
      </c>
      <c r="G42" s="69">
        <f>BPBD!N176</f>
        <v>0</v>
      </c>
      <c r="H42" s="44">
        <f t="shared" si="14"/>
        <v>0</v>
      </c>
      <c r="I42" s="48">
        <f t="shared" si="17"/>
        <v>0</v>
      </c>
      <c r="J42" s="43">
        <f t="shared" si="18"/>
        <v>20239750</v>
      </c>
      <c r="K42" s="52"/>
      <c r="L42" s="51"/>
      <c r="M42" s="55"/>
    </row>
    <row r="43" spans="1:13" s="19" customFormat="1" x14ac:dyDescent="0.2">
      <c r="A43" s="396"/>
      <c r="B43" s="398" t="s">
        <v>195</v>
      </c>
      <c r="C43" s="419"/>
      <c r="D43" s="389">
        <f>D12+D24+D30+D33+D36+D38</f>
        <v>2662537208</v>
      </c>
      <c r="E43" s="389">
        <f>E12+E24+E30+E33+E36+E38</f>
        <v>0</v>
      </c>
      <c r="F43" s="389">
        <f>F12+F24+F30+F33+F36+F38</f>
        <v>2662537208</v>
      </c>
      <c r="G43" s="389">
        <f>G12+G24+G30+G33+G36+G38</f>
        <v>1139672045</v>
      </c>
      <c r="H43" s="417">
        <f t="shared" si="14"/>
        <v>42.803985671099021</v>
      </c>
      <c r="I43" s="417">
        <f>G43/F43*100</f>
        <v>42.803985671099021</v>
      </c>
      <c r="J43" s="389">
        <f>J12+J24+J30+J33+J36+J38</f>
        <v>1522865163</v>
      </c>
      <c r="K43" s="410"/>
      <c r="L43" s="410"/>
      <c r="M43" s="412"/>
    </row>
    <row r="44" spans="1:13" s="19" customFormat="1" x14ac:dyDescent="0.2">
      <c r="A44" s="397"/>
      <c r="B44" s="399"/>
      <c r="C44" s="420"/>
      <c r="D44" s="390"/>
      <c r="E44" s="390"/>
      <c r="F44" s="390"/>
      <c r="G44" s="390"/>
      <c r="H44" s="418"/>
      <c r="I44" s="418"/>
      <c r="J44" s="390"/>
      <c r="K44" s="411"/>
      <c r="L44" s="411"/>
      <c r="M44" s="412"/>
    </row>
    <row r="45" spans="1:13" s="19" customFormat="1" ht="36.75" customHeight="1" x14ac:dyDescent="0.2">
      <c r="A45" s="39"/>
      <c r="B45" s="12"/>
      <c r="C45" s="74"/>
      <c r="D45" s="13"/>
      <c r="E45" s="13"/>
      <c r="F45" s="201"/>
      <c r="G45" s="14"/>
      <c r="H45" s="14"/>
      <c r="I45" s="14"/>
      <c r="J45" s="14"/>
      <c r="K45" s="13"/>
      <c r="L45" s="13"/>
      <c r="M45" s="13"/>
    </row>
    <row r="46" spans="1:13" s="19" customFormat="1" ht="36.75" customHeight="1" x14ac:dyDescent="0.2">
      <c r="A46" s="220"/>
      <c r="C46" s="75"/>
      <c r="D46" s="30"/>
      <c r="E46" s="71"/>
      <c r="F46" s="29"/>
      <c r="G46" s="29"/>
      <c r="H46" s="220" t="str">
        <f>BPBD!N196</f>
        <v>Kuala Tungkal,      Juni  2019</v>
      </c>
      <c r="I46" s="31"/>
      <c r="J46" s="32"/>
      <c r="K46" s="220"/>
    </row>
    <row r="47" spans="1:13" s="19" customFormat="1" ht="36.75" customHeight="1" x14ac:dyDescent="0.2">
      <c r="A47" s="220"/>
      <c r="B47" s="416"/>
      <c r="C47" s="416"/>
      <c r="D47" s="416"/>
      <c r="E47" s="30"/>
      <c r="F47" s="29"/>
      <c r="G47" s="33"/>
      <c r="H47" s="33"/>
      <c r="I47" s="11"/>
      <c r="J47" s="17"/>
      <c r="K47" s="17"/>
    </row>
    <row r="48" spans="1:13" s="19" customFormat="1" ht="36.75" customHeight="1" x14ac:dyDescent="0.2">
      <c r="A48" s="235"/>
      <c r="B48" s="416"/>
      <c r="C48" s="416"/>
      <c r="D48" s="416"/>
      <c r="E48" s="71"/>
      <c r="F48" s="33"/>
      <c r="G48" s="29"/>
      <c r="H48" s="29"/>
      <c r="I48" s="31"/>
      <c r="J48" s="18"/>
      <c r="K48" s="34"/>
    </row>
    <row r="49" spans="1:11" s="19" customFormat="1" ht="36.75" customHeight="1" x14ac:dyDescent="0.2">
      <c r="A49" s="235"/>
      <c r="B49" s="416"/>
      <c r="C49" s="416"/>
      <c r="D49" s="416"/>
      <c r="E49" s="30"/>
      <c r="F49" s="29"/>
      <c r="G49" s="31"/>
      <c r="H49" s="31"/>
      <c r="I49" s="31"/>
      <c r="J49" s="35"/>
      <c r="K49" s="36"/>
    </row>
    <row r="50" spans="1:11" s="19" customFormat="1" ht="36.75" customHeight="1" x14ac:dyDescent="0.2">
      <c r="A50" s="235"/>
      <c r="B50" s="416"/>
      <c r="C50" s="416"/>
      <c r="D50" s="416"/>
      <c r="E50" s="30"/>
      <c r="F50" s="29"/>
      <c r="G50" s="31"/>
      <c r="H50" s="31"/>
      <c r="I50" s="31"/>
      <c r="J50" s="35"/>
      <c r="K50" s="36"/>
    </row>
    <row r="51" spans="1:11" s="19" customFormat="1" ht="36.75" customHeight="1" x14ac:dyDescent="0.2">
      <c r="A51" s="235"/>
      <c r="B51" s="416"/>
      <c r="C51" s="416"/>
      <c r="D51" s="416"/>
      <c r="E51" s="30"/>
      <c r="F51" s="29"/>
      <c r="G51" s="29"/>
      <c r="H51" s="29"/>
      <c r="I51" s="31"/>
      <c r="J51" s="37"/>
      <c r="K51" s="36"/>
    </row>
    <row r="52" spans="1:11" s="19" customFormat="1" ht="36.75" customHeight="1" x14ac:dyDescent="0.2">
      <c r="A52" s="235"/>
      <c r="B52" s="413"/>
      <c r="C52" s="413"/>
      <c r="D52" s="413"/>
      <c r="E52" s="236"/>
      <c r="F52" s="29"/>
      <c r="G52" s="29"/>
      <c r="H52" s="29"/>
      <c r="I52" s="31"/>
      <c r="J52" s="37"/>
      <c r="K52" s="38"/>
    </row>
  </sheetData>
  <mergeCells count="48">
    <mergeCell ref="L43:L44"/>
    <mergeCell ref="M43:M44"/>
    <mergeCell ref="B52:D52"/>
    <mergeCell ref="A24:B24"/>
    <mergeCell ref="B47:D47"/>
    <mergeCell ref="B48:D48"/>
    <mergeCell ref="B49:D49"/>
    <mergeCell ref="B50:D50"/>
    <mergeCell ref="B51:D51"/>
    <mergeCell ref="D43:D44"/>
    <mergeCell ref="H43:H44"/>
    <mergeCell ref="I43:I44"/>
    <mergeCell ref="J43:J44"/>
    <mergeCell ref="K43:K44"/>
    <mergeCell ref="C43:C44"/>
    <mergeCell ref="E43:E44"/>
    <mergeCell ref="A1:M1"/>
    <mergeCell ref="A2:M2"/>
    <mergeCell ref="A3:M3"/>
    <mergeCell ref="A5:A8"/>
    <mergeCell ref="B5:B8"/>
    <mergeCell ref="C5:C8"/>
    <mergeCell ref="G5:I5"/>
    <mergeCell ref="J5:J8"/>
    <mergeCell ref="K7:K8"/>
    <mergeCell ref="L7:L8"/>
    <mergeCell ref="M6:M8"/>
    <mergeCell ref="G6:H6"/>
    <mergeCell ref="D5:F5"/>
    <mergeCell ref="K5:M5"/>
    <mergeCell ref="K6:L6"/>
    <mergeCell ref="A10:B10"/>
    <mergeCell ref="A30:B30"/>
    <mergeCell ref="A11:B11"/>
    <mergeCell ref="I6:I8"/>
    <mergeCell ref="H7:H8"/>
    <mergeCell ref="G7:G8"/>
    <mergeCell ref="D6:D8"/>
    <mergeCell ref="E6:E8"/>
    <mergeCell ref="F6:F8"/>
    <mergeCell ref="F43:F44"/>
    <mergeCell ref="G43:G44"/>
    <mergeCell ref="A12:B12"/>
    <mergeCell ref="A33:B33"/>
    <mergeCell ref="A36:B36"/>
    <mergeCell ref="A38:B38"/>
    <mergeCell ref="A43:A44"/>
    <mergeCell ref="B43:B44"/>
  </mergeCells>
  <printOptions horizontalCentered="1"/>
  <pageMargins left="0.24" right="0.63" top="0.19" bottom="0.39370078740157499" header="0.14000000000000001" footer="0.39370078740157499"/>
  <pageSetup paperSize="5" scale="84" orientation="landscape" cellComments="atEnd" horizontalDpi="4294967294" verticalDpi="300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BPBD</vt:lpstr>
      <vt:lpstr>sekre (2)</vt:lpstr>
      <vt:lpstr>bidang</vt:lpstr>
      <vt:lpstr>rekap</vt:lpstr>
      <vt:lpstr>bidang!Print_Area</vt:lpstr>
      <vt:lpstr>BPBD!Print_Area</vt:lpstr>
      <vt:lpstr>rekap!Print_Area</vt:lpstr>
      <vt:lpstr>'sekre (2)'!Print_Area</vt:lpstr>
      <vt:lpstr>bidang!Print_Titles</vt:lpstr>
      <vt:lpstr>BPBD!Print_Titles</vt:lpstr>
      <vt:lpstr>rekap!Print_Titles</vt:lpstr>
      <vt:lpstr>'sekre (2)'!Print_Titles</vt:lpstr>
    </vt:vector>
  </TitlesOfParts>
  <Company>Personal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2019-07-30T01:33:46Z</cp:lastPrinted>
  <dcterms:created xsi:type="dcterms:W3CDTF">2007-05-28T03:07:43Z</dcterms:created>
  <dcterms:modified xsi:type="dcterms:W3CDTF">2019-07-30T02:28:49Z</dcterms:modified>
</cp:coreProperties>
</file>