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BBAGPELAPORAN2021\CAPAIAN 2021\"/>
    </mc:Choice>
  </mc:AlternateContent>
  <xr:revisionPtr revIDLastSave="0" documentId="13_ncr:1_{CFBC51C4-72B1-417F-AC42-E7BBFC6F28F5}" xr6:coauthVersionLast="47" xr6:coauthVersionMax="47" xr10:uidLastSave="{00000000-0000-0000-0000-000000000000}"/>
  <bookViews>
    <workbookView xWindow="-120" yWindow="-120" windowWidth="20730" windowHeight="11310" xr2:uid="{C3709613-908F-45D6-B5E2-8F03AA5A77A5}"/>
  </bookViews>
  <sheets>
    <sheet name="TRIWULANIII" sheetId="1" r:id="rId1"/>
  </sheets>
  <definedNames>
    <definedName name="_GoBack" localSheetId="0">TRIWULANIII!#REF!</definedName>
    <definedName name="_xlnm.Print_Titles" localSheetId="0">TRIWULANIII!$4:$4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1" i="1" l="1"/>
  <c r="G57" i="1"/>
  <c r="G54" i="1"/>
  <c r="G118" i="1"/>
  <c r="G140" i="1"/>
  <c r="G139" i="1"/>
  <c r="G137" i="1"/>
  <c r="G120" i="1"/>
  <c r="G123" i="1"/>
  <c r="G147" i="1"/>
  <c r="G146" i="1"/>
  <c r="G145" i="1"/>
  <c r="G144" i="1"/>
  <c r="G142" i="1"/>
  <c r="G141" i="1"/>
  <c r="G138" i="1"/>
  <c r="G136" i="1"/>
  <c r="G135" i="1"/>
  <c r="G134" i="1"/>
  <c r="G133" i="1"/>
  <c r="G131" i="1"/>
  <c r="G129" i="1"/>
  <c r="G128" i="1"/>
  <c r="G127" i="1"/>
  <c r="G122" i="1"/>
  <c r="G119" i="1"/>
  <c r="G126" i="1"/>
  <c r="G125" i="1"/>
  <c r="G124" i="1"/>
  <c r="G116" i="1"/>
  <c r="G149" i="1" s="1"/>
  <c r="G169" i="1"/>
  <c r="G171" i="1"/>
  <c r="G173" i="1" s="1"/>
  <c r="G166" i="1"/>
  <c r="G161" i="1"/>
  <c r="G158" i="1"/>
  <c r="G155" i="1"/>
  <c r="G152" i="1"/>
  <c r="G31" i="1"/>
  <c r="G23" i="1"/>
  <c r="G20" i="1"/>
  <c r="G17" i="1"/>
  <c r="G12" i="1"/>
  <c r="G8" i="1"/>
  <c r="G6" i="1"/>
  <c r="G99" i="1"/>
  <c r="G97" i="1"/>
  <c r="G95" i="1"/>
  <c r="G92" i="1"/>
  <c r="G41" i="1"/>
  <c r="G83" i="1"/>
  <c r="G82" i="1"/>
  <c r="G81" i="1"/>
  <c r="G79" i="1"/>
  <c r="G77" i="1"/>
  <c r="G75" i="1"/>
  <c r="G73" i="1"/>
  <c r="G68" i="1"/>
  <c r="G219" i="1"/>
  <c r="G224" i="1"/>
  <c r="G208" i="1"/>
  <c r="G207" i="1"/>
  <c r="G206" i="1"/>
  <c r="G179" i="1"/>
  <c r="G104" i="1"/>
  <c r="G192" i="1"/>
  <c r="G183" i="1"/>
  <c r="G181" i="1"/>
  <c r="G10" i="1"/>
  <c r="G14" i="1"/>
  <c r="G25" i="1"/>
  <c r="G28" i="1"/>
  <c r="G29" i="1"/>
  <c r="G30" i="1"/>
  <c r="G39" i="1"/>
  <c r="G43" i="1"/>
  <c r="G46" i="1"/>
  <c r="G49" i="1"/>
  <c r="G52" i="1"/>
  <c r="G59" i="1"/>
  <c r="G61" i="1"/>
  <c r="G63" i="1"/>
  <c r="G69" i="1"/>
  <c r="G70" i="1"/>
  <c r="G71" i="1"/>
  <c r="G90" i="1"/>
  <c r="G106" i="1"/>
  <c r="N113" i="1"/>
  <c r="G117" i="1"/>
  <c r="G148" i="1"/>
  <c r="G151" i="1"/>
  <c r="G154" i="1"/>
  <c r="G157" i="1"/>
  <c r="G160" i="1"/>
  <c r="G164" i="1"/>
  <c r="G168" i="1"/>
  <c r="G185" i="1"/>
  <c r="G187" i="1"/>
  <c r="G189" i="1"/>
  <c r="G197" i="1"/>
  <c r="G199" i="1"/>
  <c r="G201" i="1"/>
  <c r="N204" i="1"/>
  <c r="G210" i="1"/>
  <c r="G213" i="1"/>
  <c r="G214" i="1"/>
  <c r="G222" i="1"/>
  <c r="N230" i="1"/>
  <c r="G216" i="1" l="1"/>
  <c r="G112" i="1"/>
  <c r="G85" i="1"/>
  <c r="G65" i="1"/>
  <c r="G102" i="1"/>
  <c r="G33" i="1"/>
  <c r="G194" i="1"/>
  <c r="G203" i="1"/>
  <c r="G227" i="1"/>
  <c r="G2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59" authorId="0" shapeId="0" xr:uid="{C1AE4A34-5BCE-4842-9A0C-0E6D529264B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56,67 nilai sakip</t>
        </r>
      </text>
    </comment>
    <comment ref="F61" authorId="0" shapeId="0" xr:uid="{B81C6FEF-D347-4C9F-B611-FA22B7B4C91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56,67 nilai sakip</t>
        </r>
      </text>
    </comment>
    <comment ref="F63" authorId="0" shapeId="0" xr:uid="{48EBA3A2-CF8A-48D8-80C7-296A9F4A98E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56,67 nilai sakip</t>
        </r>
      </text>
    </comment>
  </commentList>
</comments>
</file>

<file path=xl/sharedStrings.xml><?xml version="1.0" encoding="utf-8"?>
<sst xmlns="http://schemas.openxmlformats.org/spreadsheetml/2006/main" count="378" uniqueCount="292">
  <si>
    <t>Nip. 19680817 199203 1 007</t>
  </si>
  <si>
    <t>Ir. H. AGUS SANUSI, M.Si</t>
  </si>
  <si>
    <t>KABUPATEN TANJUNG JABUNG BARAT</t>
  </si>
  <si>
    <t xml:space="preserve">SEKRETARIS DAERAH </t>
  </si>
  <si>
    <t>RATA -RATA TOTAL CAPAIAN KINERJA SETDA ……….</t>
  </si>
  <si>
    <t>JUMLAH CAPAIAN KINERJA BAG. KERJASAMA…….</t>
  </si>
  <si>
    <t>70 Dokumen</t>
  </si>
  <si>
    <t>Jumlah Dokumen Monitoring &amp; Evaluasi Kerjasama Daerah, Lembaga/Perseorangan Dalam &amp; Luar Negeri</t>
  </si>
  <si>
    <t>2 Dokumen</t>
  </si>
  <si>
    <t>3 Dokumen</t>
  </si>
  <si>
    <t>Jumlah Dokumentasi Fasilitasi Kerjasama Luar Negeri</t>
  </si>
  <si>
    <t>67 Dokumen</t>
  </si>
  <si>
    <t>Jumlah Dokumen Fasilitasi Kerjasama Dalam Negeri</t>
  </si>
  <si>
    <t>Peningkatan Investasi Daerah Melalui Penyediaan Infrastruktur yang Berkualitas</t>
  </si>
  <si>
    <t>JUMLAH CAPAIAN KINERJA BAG. HUKUM ……….</t>
  </si>
  <si>
    <t>0 Desa/Kel</t>
  </si>
  <si>
    <t>12 Desa/Kel</t>
  </si>
  <si>
    <t>Jumlah Masyarakat yang mendapat Penyuluhan Hukum</t>
  </si>
  <si>
    <t>700 Buku Raperda dan Himpunan Perda</t>
  </si>
  <si>
    <t>Jumlah Produk Hukum Daerah yang disebarluaskan</t>
  </si>
  <si>
    <t>2 Kasus</t>
  </si>
  <si>
    <t>3 Kasus</t>
  </si>
  <si>
    <t>Penanganan Perkara Hukum</t>
  </si>
  <si>
    <t>1000 SK</t>
  </si>
  <si>
    <t>50 Perbup</t>
  </si>
  <si>
    <t xml:space="preserve">Bagian Hukum </t>
  </si>
  <si>
    <t>12 Perda</t>
  </si>
  <si>
    <t>Jumlah Ranperda dan Produk Hukum Daerah lainnya yang ditertibkan.</t>
  </si>
  <si>
    <t>Meningkatnya Penataan Produk Hukum Daerah</t>
  </si>
  <si>
    <t>JUMLAH CAPAIAN KINERJA HUMAS PROTOKOL….</t>
  </si>
  <si>
    <t>Terlaksananya Dokumentasi Pimpinan</t>
  </si>
  <si>
    <t>Meningkatnya Pelaksanaan Komunikasi pimpinan</t>
  </si>
  <si>
    <t>Bag. Protokol dan Komunikasi Pimpinan</t>
  </si>
  <si>
    <t>Meningkatnya Pelaksanaan Keprotokolan</t>
  </si>
  <si>
    <t>Meningkatnya akses informasi pembangunan daerah.</t>
  </si>
  <si>
    <t xml:space="preserve"> </t>
  </si>
  <si>
    <t>JUMLAH CAPAIAN KINERJA BAG.RENKEU  ……….</t>
  </si>
  <si>
    <t>12 Bulan</t>
  </si>
  <si>
    <t>Jumlah waktu rapat koordinasi dan konsultasi dalam daerah dan luar daerah</t>
  </si>
  <si>
    <t>1 dokumen</t>
  </si>
  <si>
    <t xml:space="preserve">1 Dokumen </t>
  </si>
  <si>
    <t>Jumlah Dokumen Laporan Realisasi Anggaran sekretariat daerah</t>
  </si>
  <si>
    <t>1 Dokumen</t>
  </si>
  <si>
    <t>Jumlah laporan Akuntabilitas kinerja Sekretaris Daerah</t>
  </si>
  <si>
    <t>6.407 BMD</t>
  </si>
  <si>
    <t>1.137 BMD</t>
  </si>
  <si>
    <t>Jumlah BMD yang terkelola</t>
  </si>
  <si>
    <t>Waktu Pembayaran Honorarium ASN Tepat Waktu</t>
  </si>
  <si>
    <t>Jumlah Laporan Hasil Pengujian/Verifikasi OPD</t>
  </si>
  <si>
    <t>10 Dokumen</t>
  </si>
  <si>
    <t>Jumlah Dokumen Perencanaan Sekretaris Daerah</t>
  </si>
  <si>
    <t>dan Pelaporan di Lingkup Sekretaris Daerah</t>
  </si>
  <si>
    <t>Bagian Renkeu</t>
  </si>
  <si>
    <t>Persentase keselarasan perencanaan, keuangan dan Pelaporan dilingkup Sekretaris Daerah</t>
  </si>
  <si>
    <t>Meningkatnya Kualitas Perencanaan, Keuangan</t>
  </si>
  <si>
    <t>JUMLAH CAPAIAN KINERJA BAG.SDA  ..…….</t>
  </si>
  <si>
    <t>1 Kali</t>
  </si>
  <si>
    <t>2 Kali</t>
  </si>
  <si>
    <t>Fasilitasi, Koordinasi, Pemantauan dan Pengendalian Bidnag energi</t>
  </si>
  <si>
    <t>3 kali</t>
  </si>
  <si>
    <t>2. Jumlah monitoring  Bidang Sumber Daya Air</t>
  </si>
  <si>
    <t xml:space="preserve"> Bagian SDA</t>
  </si>
  <si>
    <t>1. Persentase fasilitasi Bidang Sumber Daya Air</t>
  </si>
  <si>
    <t xml:space="preserve">Fasilitasi, Koordinasi, Pemantauan dan Pengendalian Lingkungan Hidup </t>
  </si>
  <si>
    <t>Fasilitasi, Koordinasi, Pemantauan dan Pengendalian Bidang Pertambangan</t>
  </si>
  <si>
    <t>2. Jumlah Monitoring Bidang Pertanian Tanaman Pangan, Hortikultura, Perkebunan dan Peternakan</t>
  </si>
  <si>
    <t>1. Persentase Permasalahan Lahan yang difasilitasi</t>
  </si>
  <si>
    <t>2 kali</t>
  </si>
  <si>
    <t>4 kali</t>
  </si>
  <si>
    <t>2. Jumlah Monotoring Bidang Kehutanan</t>
  </si>
  <si>
    <t>1. Persentase Permasalahan Lahan</t>
  </si>
  <si>
    <t>2. Jumlah Monitoring Bidang Perikanan</t>
  </si>
  <si>
    <t>1. Persentase fasilitasi Bidang Perikanan</t>
  </si>
  <si>
    <t>3 Kali</t>
  </si>
  <si>
    <t>2. Jumlah Monitoring Bidang Ketahanan Pangan</t>
  </si>
  <si>
    <t>secara terpadu, terkoordinasi dan terkendali</t>
  </si>
  <si>
    <t>1. Persentase fasilitasi Bidang Ketahanan Pangan</t>
  </si>
  <si>
    <t xml:space="preserve">Menciptakan pengelolaan sumber daya alam </t>
  </si>
  <si>
    <t>JUMLAH CAPAIAN KINERJA BAG. UMUM ……</t>
  </si>
  <si>
    <t>3 RD</t>
  </si>
  <si>
    <t>Jumlah Rumah Dinas/Jabatan yang dipelihara/Rehabilitasi</t>
  </si>
  <si>
    <t>-</t>
  </si>
  <si>
    <t>1 Gedung</t>
  </si>
  <si>
    <t>Jumlah Gedung Kantor yang dipeliharan/Rehabilitasi</t>
  </si>
  <si>
    <t xml:space="preserve">12 Bulan </t>
  </si>
  <si>
    <t>Jumlah Waktu Pemeliharaab Peralatan dan Mesin Lainnya yang Tersedia</t>
  </si>
  <si>
    <t>Jumlah Waktu Jasa Pemeliharaan (Tenaga Supir) Kendaraan Perorangan Dinas atau Kendaraan Dinas Jabatan yang disediakan</t>
  </si>
  <si>
    <t>88 Unit</t>
  </si>
  <si>
    <t>Jumlah Kendaraan Perorangan Dinas atau Kendaraan Dinas Jabatan yang dipelihara</t>
  </si>
  <si>
    <t>Cakupan Pemeliharaan BMD Penunjang Urusan Pemerintahan Daerah</t>
  </si>
  <si>
    <t>Jumlah Tersedianya Jasa Pelayanan Umum (Tenaga Kebersihan) Kantor</t>
  </si>
  <si>
    <t>45 Jenis/item</t>
  </si>
  <si>
    <t xml:space="preserve">Jumlah Tersedianya Alat dan Bahan Kebersihan/Pembersihan Kantor </t>
  </si>
  <si>
    <t>Jumlah Waktu Penyediaan Jasa Komunikasi, Sumber Daya Air dan Listrik</t>
  </si>
  <si>
    <t>Jumlah Waktu Penyediaan Beban Tagihan Pajak Bumi dan Bangunan</t>
  </si>
  <si>
    <t>Jumlah Penyediaan Beban Pemakaian Tagihan Listrik</t>
  </si>
  <si>
    <t>Jumlah Waktu Penyediaan Beban Pemakaian Tagihan Internet/TV Berlangganan</t>
  </si>
  <si>
    <t>Jumlah Waktu Penyediaan Beban Pemakaian Tagihan Air</t>
  </si>
  <si>
    <t>Jumlah Waktu Pendistribusian dan Pengelolaan Surat Masuk dan Surat Keluar Setda</t>
  </si>
  <si>
    <t>Cakupan Penyediaan Jasa Penunjang Urusan Pemerintahan Daerah</t>
  </si>
  <si>
    <t>30 Jenis/Item</t>
  </si>
  <si>
    <t>Jumlah Peralatan /Mesin yang Tersedia</t>
  </si>
  <si>
    <t>Jumlah Pengadaan BMD Penunjang Urusan OPD</t>
  </si>
  <si>
    <t>6 Jenis/Item</t>
  </si>
  <si>
    <t>Jumlah Barang Cetakan (Blagko atau Formulir, Buku, Map) dan Pengadaan yang Tersedia</t>
  </si>
  <si>
    <t>Jumlah waktu Ketersediaan Makanan dan Minuman Rumah Dinas Jabatan</t>
  </si>
  <si>
    <t xml:space="preserve">Jumlah Waktu Ketersediaan Makanan dan Minuman Kantor </t>
  </si>
  <si>
    <t>55 Jenis/Item</t>
  </si>
  <si>
    <t>Jumlah Bahan Logistik (Alat Listrik, Alat dan Bahan Pembersih/Kebersihan) Rumah Dinas/Jabatan yang Tersedia</t>
  </si>
  <si>
    <t>60 Jenis/Item</t>
  </si>
  <si>
    <t>Jumlah Peralatan Rumah tangga yang Tersedia</t>
  </si>
  <si>
    <t>11 Item/Jenis</t>
  </si>
  <si>
    <t>Cakupan Layanan Administrasi Umum</t>
  </si>
  <si>
    <t>Jumlah Waktu Fasilitasi Makanan dan Minuman Staf Ahli</t>
  </si>
  <si>
    <t>1 Aplikasi</t>
  </si>
  <si>
    <t>2 Aplikasi</t>
  </si>
  <si>
    <t>Jumlah Pelaksanaan Sistem Informasi Kepegawaian yang di Jalankan</t>
  </si>
  <si>
    <t>3 Staf Ahli</t>
  </si>
  <si>
    <t>3 staf Ahli</t>
  </si>
  <si>
    <t>Jumlah Fasilitasi Koordinasi Kegiatan Staf Ahli</t>
  </si>
  <si>
    <t>462 Stel</t>
  </si>
  <si>
    <t>Jumlah Pakaian Dinas yang Tersedia</t>
  </si>
  <si>
    <t>Tingkat Kehadiran Pegawai/ASN</t>
  </si>
  <si>
    <t>Bagian Umum</t>
  </si>
  <si>
    <t>Persentase  Kondisi Sarana dan Prasarana Kantor dan rumah Tangga Pimpinan yang Baik dan Terpelihara Serta Peningkatan Pelayanan Administrasi Perkantoran</t>
  </si>
  <si>
    <t>Meningkatnya kualitas pelayanan publik, akuntabilitas kinerja dan kelembagaan yang efektif</t>
  </si>
  <si>
    <t>JUMLAH CAPAIAN KINERJA BAGIAN PBJ .………….</t>
  </si>
  <si>
    <t>1 Kegiatan</t>
  </si>
  <si>
    <t>1 Paket Co-Location, 1 Server Produksi, 1 Server Backup</t>
  </si>
  <si>
    <t>0 Kegiatan</t>
  </si>
  <si>
    <t xml:space="preserve">1 Kegiatan Sosialisasi Peraturan PBJ, 2 Kegiatan </t>
  </si>
  <si>
    <t>efektif.</t>
  </si>
  <si>
    <t>tepat waktu</t>
  </si>
  <si>
    <t xml:space="preserve">Akuntabilitas Kinerja dan Kelembagaan yang </t>
  </si>
  <si>
    <t>Bagian PBJ</t>
  </si>
  <si>
    <t>255 Kegiatan Tender</t>
  </si>
  <si>
    <t>Persentase Proses Pelaksanaan Pengadaan Barang/Jasa</t>
  </si>
  <si>
    <t>Meningkatnya kualitas pelayanan publik,</t>
  </si>
  <si>
    <t>JUMLAH CAPAIAN KINERJA BAG. ADP …………….</t>
  </si>
  <si>
    <t>0 Kali</t>
  </si>
  <si>
    <t>4 Kali</t>
  </si>
  <si>
    <t>Jumlah Pelaksanaan Pembinaan dan Monitoring pelaksanaan pembangunan dan Pelaporan hasil monitoring</t>
  </si>
  <si>
    <t>5 Laporan</t>
  </si>
  <si>
    <t xml:space="preserve">12 Laporan </t>
  </si>
  <si>
    <t>Jumlah Pelaporan Laporan Tepra melalui Sismon Tepra</t>
  </si>
  <si>
    <t>12 Laporan</t>
  </si>
  <si>
    <t>Jumlah LPPK dan Rekap Program OPD</t>
  </si>
  <si>
    <t>Frekuensi rapat-rapat koordinasi dalam rangka peyusunan program pembangunan di Kab. Tanjab Barat</t>
  </si>
  <si>
    <t>Jumlah Data Dokumen Proyek Fisik</t>
  </si>
  <si>
    <t>Pembangunan Daerah</t>
  </si>
  <si>
    <t>Daerah Kabupaten Tanjung Jabung Barat</t>
  </si>
  <si>
    <t>Bagian ADP</t>
  </si>
  <si>
    <t xml:space="preserve">Cakupan Evaluasi dan Pengendalian Program </t>
  </si>
  <si>
    <t xml:space="preserve">Meningkatnya Akses Informasi Pembangunan </t>
  </si>
  <si>
    <t>JUMLAH CAPAIAN KINERJA BAG.EKONOMI ……</t>
  </si>
  <si>
    <t>4 Laporan</t>
  </si>
  <si>
    <t>Jumlah laporan Pupuk</t>
  </si>
  <si>
    <t>Jumlah Monitoring Penyaluran Pupuk Bersubsidi tepat sasaran</t>
  </si>
  <si>
    <t>Jumlah Laporan KUPEM</t>
  </si>
  <si>
    <t>Jumlah Monitoring Pembinaan KUPEM</t>
  </si>
  <si>
    <t>Terselenggaranya Koordinasi, Sinkronisasi, Monitoring dan Evaluasi Penataan Kebijakan Terkait Bidang Perekonomian dengan Efektif dan Efesien</t>
  </si>
  <si>
    <t>Jumlah Dokumen Laporan Sembako</t>
  </si>
  <si>
    <t>3 Laporan</t>
  </si>
  <si>
    <t>Jumlah Dokumen Pelaporan TPID</t>
  </si>
  <si>
    <t>Jumlah Monitoring dan Evaluasi Pengendalian dan Distribusi Perekonomian Daerah</t>
  </si>
  <si>
    <t>Terselenggaranya koordinasi, Sinkronisasi, monitoring dan evaluasi penataan kebijakan terkait bidang perekonomian dengan efektif</t>
  </si>
  <si>
    <t>0 BUMD</t>
  </si>
  <si>
    <t>3 BUMD</t>
  </si>
  <si>
    <t>Jumlah BUMD yang diberikan penyertaan modal (PT. BPR Tanggo Rajo, PT. Jabung raya Sakti, dan Bank Jambi)</t>
  </si>
  <si>
    <t>1 BUMD</t>
  </si>
  <si>
    <t>Jumlah BUMD yang diberikan Subsidi (PDAM Tirta Pengabuan)</t>
  </si>
  <si>
    <t>0 Laporan</t>
  </si>
  <si>
    <t>1 Laporan</t>
  </si>
  <si>
    <t>Jumlah Laporan Pelaksanaan monitoring dan evaluasi BUMD dan BLUD</t>
  </si>
  <si>
    <t>Bag. Ekonomi</t>
  </si>
  <si>
    <t>Jumlah monitoring dan evaluasi pelaksanaan kegiatan BUMD</t>
  </si>
  <si>
    <t>Terselenggaranya koordinasi, sinkronisasi, monitoring dan evaluasi penataan kebijakan terkait bidang perekonomian degan efektif dan efisien</t>
  </si>
  <si>
    <t>JUMLAH CAPAIAN KINERJA BAG.ORGANISASI ……</t>
  </si>
  <si>
    <t>Persentase OPD Kabupaten tepat ukuran tepat fungsi</t>
  </si>
  <si>
    <t>Nilai AKIP Kabupaten</t>
  </si>
  <si>
    <t>efektif</t>
  </si>
  <si>
    <t>Akuntabilitas Kinerja dan Kelembagaan yang</t>
  </si>
  <si>
    <t>Bag.Organisasi</t>
  </si>
  <si>
    <t>Indeks kepuasan masyarakat</t>
  </si>
  <si>
    <t>Meningkatkan kualitas pelayanan publik,</t>
  </si>
  <si>
    <t>JUMLAH CAPAIAN KINERJA BAGIAN TATA PEM …</t>
  </si>
  <si>
    <t>Masyarakat Kategori Baik</t>
  </si>
  <si>
    <t>13 Kecamatan</t>
  </si>
  <si>
    <t xml:space="preserve">Persentase Kecamatan dengan Indeks Kepuasan </t>
  </si>
  <si>
    <t>0 Dok</t>
  </si>
  <si>
    <t>1 Dok</t>
  </si>
  <si>
    <t>Jumlah Rapat Koordinasi camat dalam Kab. Tanjab Barat</t>
  </si>
  <si>
    <t xml:space="preserve">Berprestasi Tingkat Kabupaten </t>
  </si>
  <si>
    <t>0 Besar</t>
  </si>
  <si>
    <t>3 Besar</t>
  </si>
  <si>
    <t>Peringkat Capaian Prestasi Camat Teladan/</t>
  </si>
  <si>
    <t>Rupabumi</t>
  </si>
  <si>
    <t xml:space="preserve"> 0 Kecamatan</t>
  </si>
  <si>
    <t xml:space="preserve">Jumlah Laporan Pembakuan Nama-Nama </t>
  </si>
  <si>
    <t>Kabupaten yang di fasilitasi</t>
  </si>
  <si>
    <t xml:space="preserve">Persentase Permasalahan Batas Wilayah </t>
  </si>
  <si>
    <t>1 Kali HUT Kab. 1 Kali HUT RI</t>
  </si>
  <si>
    <t>Angka Partisipasi Masyarakat dalam Peningkatan Nilai-Nilai Kebangsaan dan Daerah</t>
  </si>
  <si>
    <t>Jumlah Laporan Standar Pelayanan Minimal</t>
  </si>
  <si>
    <t>Daerah</t>
  </si>
  <si>
    <t xml:space="preserve">Daerah dalam menyelenggarakan Otonomi </t>
  </si>
  <si>
    <t>Bag.TAPEM</t>
  </si>
  <si>
    <t>3&lt;ST≤4 Sangat Tinggi</t>
  </si>
  <si>
    <t>Skor Penilaian LPPD Kab. Tanjab Barat</t>
  </si>
  <si>
    <t>Meningkatnya Kemampuan dan Kemandirian</t>
  </si>
  <si>
    <t>JUMLAH CAPAIAN KINERJA BAGIAN KESRA  ………</t>
  </si>
  <si>
    <t>2 Berkas</t>
  </si>
  <si>
    <t>Jumlah Evaluasi Berkas Pelaksanaan Kebijakan dan Capaian Kinerja Terkait Kesejahteraan Sosial</t>
  </si>
  <si>
    <t>3872 Orang</t>
  </si>
  <si>
    <t>3545 Orang</t>
  </si>
  <si>
    <t>Jumlah Guru Agama, Imam, Mudim dan Guru Ngaji, Mualaf yang diberi Pembinaan</t>
  </si>
  <si>
    <t>0 Orang</t>
  </si>
  <si>
    <t>200 Orang</t>
  </si>
  <si>
    <t>Jumlah Guru Minggu yang Diberikan Insentif Pembinaan</t>
  </si>
  <si>
    <t>110 Orang</t>
  </si>
  <si>
    <t>134 Orang</t>
  </si>
  <si>
    <t>Jumlah da'i Desa yang diberi Pembinaan</t>
  </si>
  <si>
    <t>Meningkatnya Pelayanan Pembinaan Ilmu Keagamaan</t>
  </si>
  <si>
    <t>Kabupaten dan Tingkat provinsi</t>
  </si>
  <si>
    <t xml:space="preserve">Jumlah pelaksanaan festival Anak Sholeh Tingkat </t>
  </si>
  <si>
    <t>Dua Hari Raya di 13 Kecamatan</t>
  </si>
  <si>
    <t>Masyarakat</t>
  </si>
  <si>
    <t>5 kali</t>
  </si>
  <si>
    <t>Jumlah pelaksanaan Kegiatan Amaliyah Ramadhan dan</t>
  </si>
  <si>
    <t xml:space="preserve">Meningkatnya Nilai-nilai Keagamaan di </t>
  </si>
  <si>
    <t>Bagi Masyarakat</t>
  </si>
  <si>
    <t>Memiliki Dokumen Pernikahan</t>
  </si>
  <si>
    <t xml:space="preserve">653 pasang </t>
  </si>
  <si>
    <t>Jumlah Penyelesaian Proses Pencatatan Pernikahan</t>
  </si>
  <si>
    <t>Menurunnya Angka Pasangan yang tidak</t>
  </si>
  <si>
    <t>Forum  Tim Pembina UKS Tingkat Kabupaten</t>
  </si>
  <si>
    <t>Jumlah rapat koordinasi dan sinkronisasi serta pertemuan</t>
  </si>
  <si>
    <t>Meningkatkan Kualitas Kesehatan Sekolah</t>
  </si>
  <si>
    <t>jamaah Haji seta pengiriman TKHD</t>
  </si>
  <si>
    <t>dan Pembinaan Ilmu Kegaamaan</t>
  </si>
  <si>
    <t>0 kali fasilitas</t>
  </si>
  <si>
    <t>2 kali fasilitas</t>
  </si>
  <si>
    <t>Jumlah Fasilitasi Pemberangkatan dan Pemulangan</t>
  </si>
  <si>
    <t>Meningkatnya Pelayanan terhadap jama'ah haji</t>
  </si>
  <si>
    <t>Jumlah pembinaan Pengembangan Tilawatil Quran yang dilaksanakan</t>
  </si>
  <si>
    <t>0 Cabang Lomba</t>
  </si>
  <si>
    <t>26 Cabang Lomba</t>
  </si>
  <si>
    <t>Jumlah Cabang Lomba Musyabaqah Tilawatil Quran (MTQ) Tingkat Provinsi yang diikuti</t>
  </si>
  <si>
    <t>5 kali tahapan</t>
  </si>
  <si>
    <t>Jumlah tahapan pelaksanaan Training Centre (TC) MTQ</t>
  </si>
  <si>
    <t>Keagamaan</t>
  </si>
  <si>
    <t>nilai-nilai keagamaan</t>
  </si>
  <si>
    <t>Bag.Kesra &amp;</t>
  </si>
  <si>
    <t xml:space="preserve"> 9 kali peringatan hari besar</t>
  </si>
  <si>
    <t>Jumlah pelaksanaan Kegiatan Peningkatan Syiar Nilai-Nilai Keagamaan</t>
  </si>
  <si>
    <t xml:space="preserve">Meningkatnya kualitas qori-qoriah dan syiar </t>
  </si>
  <si>
    <t>KETERANGAN</t>
  </si>
  <si>
    <t>CAPAIAN (%)</t>
  </si>
  <si>
    <t>REALISASI</t>
  </si>
  <si>
    <t>TARGET</t>
  </si>
  <si>
    <t xml:space="preserve">INDIKATOR KINERJA </t>
  </si>
  <si>
    <t>SASARAN RENSTRA</t>
  </si>
  <si>
    <t>NO</t>
  </si>
  <si>
    <t>SEKRETARIAT DAERAH KABUPATEN TANJUNG JABUNG BARAT TAHUN 2021</t>
  </si>
  <si>
    <t xml:space="preserve">9 Bulan </t>
  </si>
  <si>
    <t>9 Bulan</t>
  </si>
  <si>
    <t>159 Kegiatan Tender</t>
  </si>
  <si>
    <t xml:space="preserve">4 Perda </t>
  </si>
  <si>
    <t>23 Perbup</t>
  </si>
  <si>
    <t>564 SK</t>
  </si>
  <si>
    <t>2 kali Laporan Aksi HAM</t>
  </si>
  <si>
    <t>41 Dokumen</t>
  </si>
  <si>
    <t>LAPORAN PENGUKURAN CAPAIAN KINERJA TRIWULAN III</t>
  </si>
  <si>
    <t>Bag. Kerjasama</t>
  </si>
  <si>
    <t>9 Laporan</t>
  </si>
  <si>
    <t>9 Kecamatan</t>
  </si>
  <si>
    <t>8 Laporan</t>
  </si>
  <si>
    <t>2 kali peringatan hari besar</t>
  </si>
  <si>
    <t xml:space="preserve">525 pasang </t>
  </si>
  <si>
    <t>1 Berkas</t>
  </si>
  <si>
    <t xml:space="preserve">2 Kali </t>
  </si>
  <si>
    <t>20 Jenis/Item</t>
  </si>
  <si>
    <t>60 Unit</t>
  </si>
  <si>
    <t>Jumlah Peserta Pendidikan/Pelatihan yang difasilitasi</t>
  </si>
  <si>
    <t>2 Orang</t>
  </si>
  <si>
    <t>Jumlah Waktu Penyediaan Komponen Instalasi Listrik/Penerangan Kantor</t>
  </si>
  <si>
    <t>Jumlah Waktu Penyediaan jada Instasi Listrik/Penerangan Kantor</t>
  </si>
  <si>
    <t>Jumlah peralatan dan perlengkapan (ATK) yang Tersedia</t>
  </si>
  <si>
    <t>Jumlah Waktu  Penyediaan Beban Pemakaian Tagihan Telepon</t>
  </si>
  <si>
    <t>Jumlah Waktu Tersedianya Jasa Peralatan dan Perlengkapan Kantor</t>
  </si>
  <si>
    <t>Pembina Utama Madya</t>
  </si>
  <si>
    <t>4 Kali Laporan Aksi 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</si>
</sst>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  <numFmt numFmtId="167" formatCode="&quot;$&quot;#,##0_);\(&quot;$&quot;#,##0\)"/>
    <numFmt numFmtId="168" formatCode="0.0%"/>
    <numFmt numFmtId="169" formatCode="0.000000"/>
  </numFmts>
  <fonts count="23" x14ac:knownFonts="1">
    <font>
      <sz val="10"/>
      <name val="Arial"/>
      <charset val="1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Times New Roman"/>
      <family val="1"/>
    </font>
    <font>
      <sz val="12"/>
      <name val="Times New Roman"/>
      <family val="1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charset val="1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  <charset val="1"/>
    </font>
    <font>
      <sz val="10"/>
      <color theme="1"/>
      <name val="Arial"/>
      <family val="2"/>
      <charset val="1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9" fontId="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</cellStyleXfs>
  <cellXfs count="341">
    <xf numFmtId="0" fontId="0" fillId="0" borderId="0" xfId="0"/>
    <xf numFmtId="0" fontId="1" fillId="0" borderId="0" xfId="2"/>
    <xf numFmtId="165" fontId="0" fillId="0" borderId="0" xfId="3" applyNumberFormat="1" applyFont="1"/>
    <xf numFmtId="0" fontId="1" fillId="2" borderId="0" xfId="2" applyFill="1"/>
    <xf numFmtId="0" fontId="1" fillId="2" borderId="1" xfId="2" applyFill="1" applyBorder="1"/>
    <xf numFmtId="0" fontId="1" fillId="0" borderId="2" xfId="2" applyBorder="1"/>
    <xf numFmtId="0" fontId="2" fillId="0" borderId="0" xfId="2" applyFont="1"/>
    <xf numFmtId="0" fontId="1" fillId="0" borderId="0" xfId="2" applyAlignment="1">
      <alignment horizontal="center"/>
    </xf>
    <xf numFmtId="0" fontId="1" fillId="2" borderId="0" xfId="2" applyFill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2" borderId="0" xfId="2" applyFont="1" applyFill="1" applyAlignment="1">
      <alignment horizontal="center"/>
    </xf>
    <xf numFmtId="0" fontId="4" fillId="0" borderId="0" xfId="2" applyFont="1" applyAlignment="1">
      <alignment horizontal="center"/>
    </xf>
    <xf numFmtId="0" fontId="4" fillId="2" borderId="0" xfId="2" applyFont="1" applyFill="1" applyAlignment="1">
      <alignment horizontal="center"/>
    </xf>
    <xf numFmtId="0" fontId="1" fillId="0" borderId="0" xfId="2" applyAlignment="1">
      <alignment horizontal="left"/>
    </xf>
    <xf numFmtId="0" fontId="2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1" fillId="2" borderId="3" xfId="2" applyFill="1" applyBorder="1"/>
    <xf numFmtId="0" fontId="2" fillId="0" borderId="3" xfId="2" applyFont="1" applyBorder="1" applyAlignment="1">
      <alignment horizontal="center" vertical="center" wrapText="1"/>
    </xf>
    <xf numFmtId="0" fontId="1" fillId="0" borderId="3" xfId="2" applyBorder="1" applyAlignment="1">
      <alignment horizontal="left"/>
    </xf>
    <xf numFmtId="0" fontId="2" fillId="0" borderId="3" xfId="2" applyFont="1" applyBorder="1" applyAlignment="1">
      <alignment horizontal="center"/>
    </xf>
    <xf numFmtId="165" fontId="7" fillId="0" borderId="0" xfId="3" applyNumberFormat="1" applyFont="1" applyBorder="1"/>
    <xf numFmtId="0" fontId="1" fillId="0" borderId="4" xfId="2" applyBorder="1"/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1" fillId="0" borderId="7" xfId="2" applyBorder="1" applyAlignment="1">
      <alignment horizontal="left"/>
    </xf>
    <xf numFmtId="0" fontId="2" fillId="0" borderId="8" xfId="2" applyFont="1" applyBorder="1" applyAlignment="1">
      <alignment horizontal="center"/>
    </xf>
    <xf numFmtId="165" fontId="0" fillId="0" borderId="0" xfId="3" applyNumberFormat="1" applyFont="1" applyBorder="1"/>
    <xf numFmtId="0" fontId="1" fillId="0" borderId="1" xfId="2" applyBorder="1"/>
    <xf numFmtId="0" fontId="1" fillId="0" borderId="10" xfId="2" applyBorder="1" applyAlignment="1">
      <alignment horizontal="center" vertical="center" wrapText="1"/>
    </xf>
    <xf numFmtId="0" fontId="1" fillId="0" borderId="11" xfId="2" applyBorder="1" applyAlignment="1">
      <alignment horizontal="center" vertical="center" wrapText="1"/>
    </xf>
    <xf numFmtId="0" fontId="1" fillId="0" borderId="11" xfId="2" applyBorder="1" applyAlignment="1">
      <alignment horizontal="left"/>
    </xf>
    <xf numFmtId="0" fontId="2" fillId="0" borderId="12" xfId="2" applyFont="1" applyBorder="1" applyAlignment="1">
      <alignment horizontal="center"/>
    </xf>
    <xf numFmtId="0" fontId="1" fillId="0" borderId="13" xfId="2" applyBorder="1" applyAlignment="1">
      <alignment horizontal="center"/>
    </xf>
    <xf numFmtId="0" fontId="1" fillId="0" borderId="14" xfId="2" applyBorder="1" applyAlignment="1">
      <alignment horizontal="center" vertical="center" wrapText="1"/>
    </xf>
    <xf numFmtId="0" fontId="1" fillId="0" borderId="5" xfId="2" applyBorder="1" applyAlignment="1">
      <alignment horizontal="center" vertical="center" wrapText="1"/>
    </xf>
    <xf numFmtId="0" fontId="1" fillId="0" borderId="5" xfId="2" applyBorder="1"/>
    <xf numFmtId="0" fontId="2" fillId="0" borderId="15" xfId="2" applyFont="1" applyBorder="1" applyAlignment="1">
      <alignment horizontal="center"/>
    </xf>
    <xf numFmtId="0" fontId="1" fillId="0" borderId="16" xfId="2" applyBorder="1" applyAlignment="1">
      <alignment horizontal="center"/>
    </xf>
    <xf numFmtId="0" fontId="1" fillId="0" borderId="17" xfId="2" applyBorder="1" applyAlignment="1">
      <alignment horizontal="center" vertical="center" wrapText="1"/>
    </xf>
    <xf numFmtId="0" fontId="1" fillId="0" borderId="9" xfId="2" applyBorder="1" applyAlignment="1">
      <alignment horizontal="center" vertical="center" wrapText="1"/>
    </xf>
    <xf numFmtId="0" fontId="1" fillId="0" borderId="9" xfId="2" applyBorder="1"/>
    <xf numFmtId="0" fontId="2" fillId="0" borderId="18" xfId="2" applyFont="1" applyBorder="1" applyAlignment="1">
      <alignment horizontal="center"/>
    </xf>
    <xf numFmtId="0" fontId="1" fillId="0" borderId="19" xfId="2" applyBorder="1"/>
    <xf numFmtId="0" fontId="1" fillId="0" borderId="11" xfId="2" applyBorder="1"/>
    <xf numFmtId="0" fontId="2" fillId="0" borderId="12" xfId="2" applyFont="1" applyBorder="1"/>
    <xf numFmtId="10" fontId="1" fillId="0" borderId="11" xfId="1" applyNumberFormat="1" applyFont="1" applyFill="1" applyBorder="1" applyAlignment="1">
      <alignment horizontal="center"/>
    </xf>
    <xf numFmtId="9" fontId="1" fillId="0" borderId="11" xfId="2" applyNumberFormat="1" applyBorder="1" applyAlignment="1">
      <alignment horizontal="center"/>
    </xf>
    <xf numFmtId="0" fontId="1" fillId="0" borderId="11" xfId="2" applyBorder="1" applyAlignment="1">
      <alignment horizontal="center"/>
    </xf>
    <xf numFmtId="0" fontId="2" fillId="2" borderId="0" xfId="2" applyFont="1" applyFill="1" applyAlignment="1">
      <alignment horizontal="center"/>
    </xf>
    <xf numFmtId="0" fontId="1" fillId="0" borderId="11" xfId="2" applyBorder="1" applyAlignment="1">
      <alignment wrapText="1"/>
    </xf>
    <xf numFmtId="0" fontId="1" fillId="0" borderId="20" xfId="2" applyBorder="1"/>
    <xf numFmtId="0" fontId="2" fillId="0" borderId="18" xfId="2" applyFont="1" applyBorder="1"/>
    <xf numFmtId="165" fontId="2" fillId="0" borderId="0" xfId="3" applyNumberFormat="1" applyFont="1" applyBorder="1"/>
    <xf numFmtId="0" fontId="1" fillId="0" borderId="1" xfId="2" applyBorder="1" applyAlignment="1">
      <alignment horizontal="center"/>
    </xf>
    <xf numFmtId="0" fontId="1" fillId="0" borderId="7" xfId="2" applyBorder="1" applyAlignment="1">
      <alignment vertical="center" wrapText="1"/>
    </xf>
    <xf numFmtId="10" fontId="1" fillId="0" borderId="11" xfId="4" applyNumberFormat="1" applyFont="1" applyFill="1" applyBorder="1" applyAlignment="1">
      <alignment horizontal="center" vertical="center" wrapText="1"/>
    </xf>
    <xf numFmtId="0" fontId="1" fillId="0" borderId="11" xfId="2" applyBorder="1" applyAlignment="1">
      <alignment vertical="center" wrapText="1"/>
    </xf>
    <xf numFmtId="0" fontId="2" fillId="0" borderId="1" xfId="2" applyFont="1" applyBorder="1" applyAlignment="1">
      <alignment horizontal="center"/>
    </xf>
    <xf numFmtId="0" fontId="1" fillId="0" borderId="11" xfId="2" applyBorder="1" applyAlignment="1">
      <alignment horizontal="left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left" vertical="top"/>
    </xf>
    <xf numFmtId="0" fontId="2" fillId="0" borderId="12" xfId="2" applyFont="1" applyBorder="1" applyAlignment="1">
      <alignment horizontal="center" vertical="top"/>
    </xf>
    <xf numFmtId="2" fontId="2" fillId="0" borderId="9" xfId="2" applyNumberFormat="1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9" fontId="1" fillId="0" borderId="11" xfId="4" applyFont="1" applyFill="1" applyBorder="1" applyAlignment="1">
      <alignment horizontal="center" vertical="center" wrapText="1"/>
    </xf>
    <xf numFmtId="10" fontId="10" fillId="0" borderId="11" xfId="2" applyNumberFormat="1" applyFont="1" applyBorder="1" applyAlignment="1">
      <alignment horizontal="center" vertical="center"/>
    </xf>
    <xf numFmtId="10" fontId="1" fillId="0" borderId="11" xfId="2" applyNumberFormat="1" applyBorder="1" applyAlignment="1">
      <alignment horizontal="center" vertical="center"/>
    </xf>
    <xf numFmtId="9" fontId="10" fillId="0" borderId="11" xfId="2" applyNumberFormat="1" applyFont="1" applyBorder="1" applyAlignment="1">
      <alignment horizontal="center" vertical="top"/>
    </xf>
    <xf numFmtId="0" fontId="9" fillId="0" borderId="11" xfId="2" applyFont="1" applyBorder="1" applyAlignment="1">
      <alignment vertical="top" wrapText="1"/>
    </xf>
    <xf numFmtId="0" fontId="10" fillId="0" borderId="11" xfId="2" applyFont="1" applyBorder="1" applyAlignment="1">
      <alignment vertical="center"/>
    </xf>
    <xf numFmtId="166" fontId="10" fillId="0" borderId="11" xfId="5" applyFont="1" applyFill="1" applyBorder="1" applyAlignment="1">
      <alignment vertical="center"/>
    </xf>
    <xf numFmtId="9" fontId="10" fillId="0" borderId="11" xfId="2" applyNumberFormat="1" applyFont="1" applyBorder="1" applyAlignment="1">
      <alignment vertical="top"/>
    </xf>
    <xf numFmtId="0" fontId="1" fillId="0" borderId="11" xfId="2" applyBorder="1" applyAlignment="1">
      <alignment vertical="top" wrapText="1"/>
    </xf>
    <xf numFmtId="164" fontId="10" fillId="0" borderId="11" xfId="2" applyNumberFormat="1" applyFont="1" applyBorder="1" applyAlignment="1">
      <alignment vertical="center"/>
    </xf>
    <xf numFmtId="166" fontId="10" fillId="0" borderId="11" xfId="5" applyFont="1" applyFill="1" applyBorder="1" applyAlignment="1">
      <alignment horizontal="center" vertical="center"/>
    </xf>
    <xf numFmtId="9" fontId="10" fillId="0" borderId="11" xfId="2" applyNumberFormat="1" applyFont="1" applyBorder="1" applyAlignment="1">
      <alignment horizontal="center" vertical="center"/>
    </xf>
    <xf numFmtId="0" fontId="2" fillId="0" borderId="11" xfId="2" applyFont="1" applyBorder="1" applyAlignment="1">
      <alignment vertical="top" wrapText="1"/>
    </xf>
    <xf numFmtId="0" fontId="2" fillId="0" borderId="9" xfId="2" applyFont="1" applyBorder="1" applyAlignment="1">
      <alignment horizontal="center" vertical="center" wrapText="1"/>
    </xf>
    <xf numFmtId="0" fontId="2" fillId="0" borderId="17" xfId="2" applyFont="1" applyBorder="1" applyAlignment="1">
      <alignment horizontal="center" vertical="center" wrapText="1"/>
    </xf>
    <xf numFmtId="0" fontId="1" fillId="0" borderId="9" xfId="2" applyBorder="1" applyAlignment="1">
      <alignment horizontal="left"/>
    </xf>
    <xf numFmtId="10" fontId="1" fillId="0" borderId="11" xfId="1" applyNumberFormat="1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left" vertical="top" wrapText="1"/>
    </xf>
    <xf numFmtId="0" fontId="2" fillId="0" borderId="21" xfId="2" applyFont="1" applyBorder="1" applyAlignment="1">
      <alignment horizontal="center"/>
    </xf>
    <xf numFmtId="0" fontId="1" fillId="0" borderId="11" xfId="2" applyBorder="1" applyAlignment="1">
      <alignment horizontal="left" vertical="top" wrapText="1"/>
    </xf>
    <xf numFmtId="10" fontId="1" fillId="0" borderId="11" xfId="2" applyNumberFormat="1" applyBorder="1" applyAlignment="1">
      <alignment horizontal="center"/>
    </xf>
    <xf numFmtId="0" fontId="1" fillId="0" borderId="2" xfId="2" applyBorder="1" applyAlignment="1">
      <alignment horizontal="center"/>
    </xf>
    <xf numFmtId="10" fontId="1" fillId="0" borderId="11" xfId="4" applyNumberFormat="1" applyFont="1" applyFill="1" applyBorder="1" applyAlignment="1">
      <alignment horizontal="center" vertical="top"/>
    </xf>
    <xf numFmtId="9" fontId="1" fillId="0" borderId="2" xfId="2" applyNumberFormat="1" applyBorder="1" applyAlignment="1">
      <alignment horizontal="center" vertical="top"/>
    </xf>
    <xf numFmtId="9" fontId="1" fillId="0" borderId="11" xfId="2" applyNumberFormat="1" applyBorder="1" applyAlignment="1">
      <alignment horizontal="center" vertical="top"/>
    </xf>
    <xf numFmtId="0" fontId="1" fillId="0" borderId="0" xfId="2" applyAlignment="1">
      <alignment vertical="top" wrapText="1"/>
    </xf>
    <xf numFmtId="9" fontId="1" fillId="0" borderId="11" xfId="4" applyFont="1" applyFill="1" applyBorder="1" applyAlignment="1">
      <alignment horizontal="center" vertical="top"/>
    </xf>
    <xf numFmtId="0" fontId="1" fillId="0" borderId="11" xfId="2" applyBorder="1" applyAlignment="1">
      <alignment horizontal="center" vertical="top"/>
    </xf>
    <xf numFmtId="0" fontId="1" fillId="0" borderId="11" xfId="2" applyBorder="1" applyAlignment="1">
      <alignment vertical="top"/>
    </xf>
    <xf numFmtId="10" fontId="1" fillId="0" borderId="11" xfId="2" applyNumberFormat="1" applyBorder="1" applyAlignment="1">
      <alignment horizontal="center" vertical="top"/>
    </xf>
    <xf numFmtId="9" fontId="1" fillId="0" borderId="11" xfId="2" quotePrefix="1" applyNumberFormat="1" applyBorder="1" applyAlignment="1">
      <alignment horizontal="center" vertical="top"/>
    </xf>
    <xf numFmtId="0" fontId="2" fillId="0" borderId="11" xfId="2" applyFont="1" applyBorder="1"/>
    <xf numFmtId="10" fontId="1" fillId="0" borderId="11" xfId="1" applyNumberFormat="1" applyFont="1" applyFill="1" applyBorder="1" applyAlignment="1">
      <alignment horizontal="center" vertical="top"/>
    </xf>
    <xf numFmtId="10" fontId="2" fillId="0" borderId="11" xfId="4" applyNumberFormat="1" applyFont="1" applyFill="1" applyBorder="1" applyAlignment="1">
      <alignment horizontal="center" vertical="center"/>
    </xf>
    <xf numFmtId="10" fontId="2" fillId="0" borderId="11" xfId="4" applyNumberFormat="1" applyFont="1" applyFill="1" applyBorder="1" applyAlignment="1">
      <alignment horizontal="center" vertical="top"/>
    </xf>
    <xf numFmtId="2" fontId="2" fillId="0" borderId="11" xfId="2" applyNumberFormat="1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/>
    </xf>
    <xf numFmtId="0" fontId="9" fillId="0" borderId="2" xfId="2" applyFont="1" applyBorder="1"/>
    <xf numFmtId="9" fontId="9" fillId="0" borderId="11" xfId="2" applyNumberFormat="1" applyFont="1" applyBorder="1" applyAlignment="1">
      <alignment horizontal="center"/>
    </xf>
    <xf numFmtId="0" fontId="9" fillId="0" borderId="11" xfId="2" applyFont="1" applyBorder="1" applyAlignment="1">
      <alignment horizontal="left" wrapText="1"/>
    </xf>
    <xf numFmtId="0" fontId="1" fillId="0" borderId="4" xfId="2" applyBorder="1" applyAlignment="1">
      <alignment horizontal="center"/>
    </xf>
    <xf numFmtId="0" fontId="1" fillId="0" borderId="7" xfId="2" applyBorder="1" applyAlignment="1">
      <alignment horizontal="center" vertical="center" wrapText="1"/>
    </xf>
    <xf numFmtId="0" fontId="9" fillId="0" borderId="7" xfId="2" applyFont="1" applyBorder="1"/>
    <xf numFmtId="0" fontId="9" fillId="0" borderId="22" xfId="2" applyFont="1" applyBorder="1"/>
    <xf numFmtId="0" fontId="1" fillId="0" borderId="7" xfId="2" applyBorder="1"/>
    <xf numFmtId="0" fontId="2" fillId="0" borderId="19" xfId="2" applyFont="1" applyBorder="1" applyAlignment="1">
      <alignment horizontal="center"/>
    </xf>
    <xf numFmtId="10" fontId="1" fillId="0" borderId="23" xfId="4" applyNumberFormat="1" applyFont="1" applyFill="1" applyBorder="1" applyAlignment="1">
      <alignment horizontal="center" vertical="center" wrapText="1"/>
    </xf>
    <xf numFmtId="9" fontId="9" fillId="0" borderId="23" xfId="2" applyNumberFormat="1" applyFont="1" applyBorder="1" applyAlignment="1">
      <alignment horizontal="center"/>
    </xf>
    <xf numFmtId="0" fontId="9" fillId="0" borderId="23" xfId="2" applyFont="1" applyBorder="1" applyAlignment="1">
      <alignment horizontal="left"/>
    </xf>
    <xf numFmtId="0" fontId="9" fillId="0" borderId="11" xfId="2" applyFont="1" applyBorder="1"/>
    <xf numFmtId="9" fontId="9" fillId="0" borderId="23" xfId="2" applyNumberFormat="1" applyFont="1" applyBorder="1" applyAlignment="1">
      <alignment horizontal="center" vertical="center"/>
    </xf>
    <xf numFmtId="0" fontId="9" fillId="0" borderId="23" xfId="2" applyFont="1" applyBorder="1" applyAlignment="1">
      <alignment wrapText="1"/>
    </xf>
    <xf numFmtId="10" fontId="9" fillId="0" borderId="23" xfId="2" applyNumberFormat="1" applyFont="1" applyBorder="1" applyAlignment="1">
      <alignment horizontal="center"/>
    </xf>
    <xf numFmtId="0" fontId="9" fillId="0" borderId="24" xfId="2" applyFont="1" applyBorder="1"/>
    <xf numFmtId="0" fontId="9" fillId="0" borderId="24" xfId="2" applyFont="1" applyBorder="1" applyAlignment="1">
      <alignment horizontal="left"/>
    </xf>
    <xf numFmtId="0" fontId="9" fillId="0" borderId="11" xfId="2" applyFont="1" applyBorder="1" applyAlignment="1">
      <alignment wrapText="1"/>
    </xf>
    <xf numFmtId="9" fontId="1" fillId="0" borderId="24" xfId="4" applyFont="1" applyFill="1" applyBorder="1" applyAlignment="1">
      <alignment horizontal="center" vertical="center" wrapText="1"/>
    </xf>
    <xf numFmtId="9" fontId="9" fillId="0" borderId="24" xfId="2" applyNumberFormat="1" applyFont="1" applyBorder="1" applyAlignment="1">
      <alignment horizontal="center"/>
    </xf>
    <xf numFmtId="0" fontId="1" fillId="0" borderId="25" xfId="2" applyBorder="1"/>
    <xf numFmtId="20" fontId="9" fillId="0" borderId="11" xfId="2" applyNumberFormat="1" applyFont="1" applyBorder="1"/>
    <xf numFmtId="0" fontId="9" fillId="0" borderId="23" xfId="2" applyFont="1" applyBorder="1"/>
    <xf numFmtId="10" fontId="1" fillId="0" borderId="9" xfId="4" applyNumberFormat="1" applyFont="1" applyFill="1" applyBorder="1" applyAlignment="1">
      <alignment horizontal="center" vertical="center" wrapText="1"/>
    </xf>
    <xf numFmtId="10" fontId="9" fillId="0" borderId="11" xfId="2" applyNumberFormat="1" applyFont="1" applyBorder="1" applyAlignment="1">
      <alignment horizontal="center"/>
    </xf>
    <xf numFmtId="0" fontId="9" fillId="0" borderId="19" xfId="2" applyFont="1" applyBorder="1" applyAlignment="1">
      <alignment horizontal="left" vertical="top" wrapText="1"/>
    </xf>
    <xf numFmtId="10" fontId="11" fillId="0" borderId="11" xfId="6" applyNumberFormat="1" applyFont="1" applyFill="1" applyBorder="1" applyAlignment="1">
      <alignment horizontal="center" vertical="top" wrapText="1"/>
    </xf>
    <xf numFmtId="10" fontId="11" fillId="0" borderId="11" xfId="7" applyNumberFormat="1" applyFont="1" applyBorder="1" applyAlignment="1">
      <alignment horizontal="center" vertical="top" wrapText="1"/>
    </xf>
    <xf numFmtId="9" fontId="12" fillId="0" borderId="11" xfId="6" applyNumberFormat="1" applyFont="1" applyFill="1" applyBorder="1" applyAlignment="1">
      <alignment horizontal="center" vertical="top"/>
    </xf>
    <xf numFmtId="0" fontId="1" fillId="0" borderId="11" xfId="7" applyBorder="1" applyAlignment="1">
      <alignment vertical="top" wrapText="1"/>
    </xf>
    <xf numFmtId="0" fontId="10" fillId="0" borderId="11" xfId="7" applyFont="1" applyBorder="1" applyAlignment="1">
      <alignment vertical="top" wrapText="1"/>
    </xf>
    <xf numFmtId="0" fontId="13" fillId="0" borderId="12" xfId="7" applyFont="1" applyBorder="1" applyAlignment="1">
      <alignment horizontal="center" vertical="top"/>
    </xf>
    <xf numFmtId="10" fontId="11" fillId="0" borderId="11" xfId="1" applyNumberFormat="1" applyFont="1" applyFill="1" applyBorder="1" applyAlignment="1">
      <alignment horizontal="center" vertical="center"/>
    </xf>
    <xf numFmtId="10" fontId="11" fillId="0" borderId="10" xfId="7" quotePrefix="1" applyNumberFormat="1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" fillId="0" borderId="11" xfId="7" applyBorder="1" applyAlignment="1">
      <alignment horizontal="left" vertical="top" wrapText="1"/>
    </xf>
    <xf numFmtId="0" fontId="13" fillId="0" borderId="11" xfId="7" applyFont="1" applyBorder="1" applyAlignment="1">
      <alignment horizontal="left" vertical="top" wrapText="1"/>
    </xf>
    <xf numFmtId="0" fontId="14" fillId="0" borderId="19" xfId="2" applyFont="1" applyBorder="1" applyAlignment="1">
      <alignment horizontal="center" vertical="top" wrapText="1"/>
    </xf>
    <xf numFmtId="10" fontId="11" fillId="0" borderId="11" xfId="1" applyNumberFormat="1" applyFont="1" applyFill="1" applyBorder="1" applyAlignment="1">
      <alignment horizontal="center" vertical="top"/>
    </xf>
    <xf numFmtId="10" fontId="11" fillId="0" borderId="10" xfId="7" applyNumberFormat="1" applyFont="1" applyBorder="1" applyAlignment="1">
      <alignment horizontal="center" vertical="top"/>
    </xf>
    <xf numFmtId="0" fontId="11" fillId="0" borderId="11" xfId="7" applyFont="1" applyBorder="1" applyAlignment="1">
      <alignment horizontal="center" vertical="top"/>
    </xf>
    <xf numFmtId="166" fontId="11" fillId="0" borderId="11" xfId="6" applyNumberFormat="1" applyFont="1" applyFill="1" applyBorder="1" applyAlignment="1">
      <alignment horizontal="center" vertical="top" wrapText="1"/>
    </xf>
    <xf numFmtId="10" fontId="15" fillId="0" borderId="10" xfId="7" applyNumberFormat="1" applyFont="1" applyBorder="1" applyAlignment="1">
      <alignment horizontal="center" vertical="top"/>
    </xf>
    <xf numFmtId="0" fontId="15" fillId="0" borderId="11" xfId="7" applyFont="1" applyBorder="1" applyAlignment="1">
      <alignment horizontal="left" vertical="top"/>
    </xf>
    <xf numFmtId="0" fontId="2" fillId="0" borderId="11" xfId="7" applyFont="1" applyBorder="1" applyAlignment="1">
      <alignment horizontal="left" vertical="top" wrapText="1"/>
    </xf>
    <xf numFmtId="9" fontId="11" fillId="0" borderId="11" xfId="6" applyNumberFormat="1" applyFont="1" applyFill="1" applyBorder="1" applyAlignment="1">
      <alignment horizontal="center" vertical="top" wrapText="1"/>
    </xf>
    <xf numFmtId="0" fontId="1" fillId="0" borderId="19" xfId="2" applyBorder="1" applyAlignment="1">
      <alignment horizontal="center" vertical="center" wrapText="1"/>
    </xf>
    <xf numFmtId="10" fontId="11" fillId="0" borderId="11" xfId="7" quotePrefix="1" applyNumberFormat="1" applyFont="1" applyBorder="1" applyAlignment="1">
      <alignment horizontal="center" vertical="top"/>
    </xf>
    <xf numFmtId="10" fontId="11" fillId="0" borderId="11" xfId="7" applyNumberFormat="1" applyFont="1" applyBorder="1" applyAlignment="1">
      <alignment horizontal="center" vertical="top"/>
    </xf>
    <xf numFmtId="9" fontId="11" fillId="0" borderId="11" xfId="7" applyNumberFormat="1" applyFont="1" applyBorder="1" applyAlignment="1">
      <alignment horizontal="center" vertical="top" wrapText="1"/>
    </xf>
    <xf numFmtId="0" fontId="9" fillId="0" borderId="26" xfId="2" applyFont="1" applyBorder="1" applyAlignment="1">
      <alignment horizontal="left" vertical="top" wrapText="1"/>
    </xf>
    <xf numFmtId="10" fontId="11" fillId="0" borderId="7" xfId="6" applyNumberFormat="1" applyFont="1" applyFill="1" applyBorder="1" applyAlignment="1">
      <alignment horizontal="center" vertical="top" wrapText="1"/>
    </xf>
    <xf numFmtId="0" fontId="1" fillId="0" borderId="7" xfId="7" applyBorder="1" applyAlignment="1">
      <alignment vertical="top" wrapText="1"/>
    </xf>
    <xf numFmtId="0" fontId="10" fillId="0" borderId="7" xfId="7" applyFont="1" applyBorder="1" applyAlignment="1">
      <alignment vertical="top" wrapText="1"/>
    </xf>
    <xf numFmtId="0" fontId="13" fillId="0" borderId="8" xfId="7" applyFont="1" applyBorder="1" applyAlignment="1">
      <alignment horizontal="center" vertical="top"/>
    </xf>
    <xf numFmtId="9" fontId="11" fillId="0" borderId="11" xfId="7" applyNumberFormat="1" applyFont="1" applyBorder="1" applyAlignment="1">
      <alignment horizontal="center" vertical="top"/>
    </xf>
    <xf numFmtId="0" fontId="2" fillId="0" borderId="11" xfId="7" applyFont="1" applyBorder="1" applyAlignment="1">
      <alignment vertical="top" wrapText="1"/>
    </xf>
    <xf numFmtId="166" fontId="16" fillId="0" borderId="11" xfId="6" applyNumberFormat="1" applyFont="1" applyFill="1" applyBorder="1" applyAlignment="1">
      <alignment horizontal="center" vertical="top"/>
    </xf>
    <xf numFmtId="0" fontId="17" fillId="0" borderId="11" xfId="7" applyFont="1" applyBorder="1" applyAlignment="1">
      <alignment horizontal="left" vertical="top" wrapText="1"/>
    </xf>
    <xf numFmtId="0" fontId="13" fillId="0" borderId="11" xfId="7" quotePrefix="1" applyFont="1" applyBorder="1" applyAlignment="1">
      <alignment horizontal="left" vertical="top" wrapText="1"/>
    </xf>
    <xf numFmtId="0" fontId="13" fillId="0" borderId="12" xfId="7" applyFont="1" applyBorder="1" applyAlignment="1">
      <alignment horizontal="center" vertical="top" wrapText="1"/>
    </xf>
    <xf numFmtId="0" fontId="1" fillId="0" borderId="11" xfId="7" quotePrefix="1" applyBorder="1" applyAlignment="1">
      <alignment vertical="top" wrapText="1"/>
    </xf>
    <xf numFmtId="9" fontId="2" fillId="0" borderId="19" xfId="2" applyNumberFormat="1" applyFont="1" applyBorder="1" applyAlignment="1">
      <alignment horizontal="center" vertical="center" wrapText="1"/>
    </xf>
    <xf numFmtId="0" fontId="2" fillId="0" borderId="19" xfId="2" applyFont="1" applyBorder="1" applyAlignment="1">
      <alignment horizontal="center" vertical="center" wrapText="1"/>
    </xf>
    <xf numFmtId="9" fontId="11" fillId="0" borderId="11" xfId="1" applyFont="1" applyFill="1" applyBorder="1" applyAlignment="1">
      <alignment horizontal="center" vertical="top"/>
    </xf>
    <xf numFmtId="0" fontId="10" fillId="0" borderId="11" xfId="7" quotePrefix="1" applyFont="1" applyBorder="1" applyAlignment="1">
      <alignment horizontal="left" vertical="top" wrapText="1"/>
    </xf>
    <xf numFmtId="0" fontId="2" fillId="0" borderId="12" xfId="2" applyFont="1" applyBorder="1" applyAlignment="1">
      <alignment horizontal="center" vertical="center"/>
    </xf>
    <xf numFmtId="9" fontId="1" fillId="0" borderId="11" xfId="2" applyNumberFormat="1" applyBorder="1" applyAlignment="1">
      <alignment horizontal="center" vertical="center" wrapText="1"/>
    </xf>
    <xf numFmtId="0" fontId="10" fillId="0" borderId="10" xfId="7" quotePrefix="1" applyFont="1" applyBorder="1" applyAlignment="1">
      <alignment vertical="center" wrapText="1"/>
    </xf>
    <xf numFmtId="0" fontId="13" fillId="0" borderId="11" xfId="7" quotePrefix="1" applyFont="1" applyBorder="1" applyAlignment="1">
      <alignment vertical="top" wrapText="1"/>
    </xf>
    <xf numFmtId="164" fontId="2" fillId="0" borderId="11" xfId="2" applyNumberFormat="1" applyFont="1" applyBorder="1" applyAlignment="1">
      <alignment horizontal="center" vertical="center" wrapText="1"/>
    </xf>
    <xf numFmtId="10" fontId="2" fillId="0" borderId="10" xfId="2" applyNumberFormat="1" applyFont="1" applyBorder="1" applyAlignment="1">
      <alignment horizontal="center" vertical="center" wrapText="1"/>
    </xf>
    <xf numFmtId="9" fontId="2" fillId="0" borderId="10" xfId="2" applyNumberFormat="1" applyFont="1" applyBorder="1" applyAlignment="1">
      <alignment horizontal="center" vertical="center" wrapText="1"/>
    </xf>
    <xf numFmtId="0" fontId="13" fillId="0" borderId="10" xfId="7" quotePrefix="1" applyFont="1" applyBorder="1" applyAlignment="1">
      <alignment vertical="top" wrapText="1"/>
    </xf>
    <xf numFmtId="165" fontId="1" fillId="0" borderId="0" xfId="3" applyNumberFormat="1" applyFont="1"/>
    <xf numFmtId="0" fontId="1" fillId="0" borderId="0" xfId="2" applyAlignment="1">
      <alignment horizontal="center" vertical="top"/>
    </xf>
    <xf numFmtId="0" fontId="2" fillId="2" borderId="0" xfId="2" applyFont="1" applyFill="1" applyAlignment="1">
      <alignment horizontal="center" vertical="top"/>
    </xf>
    <xf numFmtId="164" fontId="2" fillId="0" borderId="11" xfId="2" applyNumberFormat="1" applyFont="1" applyBorder="1" applyAlignment="1">
      <alignment vertical="center" wrapText="1"/>
    </xf>
    <xf numFmtId="10" fontId="2" fillId="0" borderId="11" xfId="2" applyNumberFormat="1" applyFont="1" applyBorder="1" applyAlignment="1">
      <alignment horizontal="center" vertical="center" wrapText="1"/>
    </xf>
    <xf numFmtId="0" fontId="13" fillId="0" borderId="11" xfId="7" applyFont="1" applyBorder="1" applyAlignment="1">
      <alignment vertical="top" wrapText="1"/>
    </xf>
    <xf numFmtId="165" fontId="2" fillId="0" borderId="0" xfId="3" applyNumberFormat="1" applyFont="1"/>
    <xf numFmtId="10" fontId="1" fillId="0" borderId="10" xfId="2" applyNumberFormat="1" applyBorder="1" applyAlignment="1">
      <alignment horizontal="center" vertical="center" wrapText="1"/>
    </xf>
    <xf numFmtId="0" fontId="1" fillId="0" borderId="6" xfId="2" applyBorder="1" applyAlignment="1">
      <alignment horizontal="center" vertical="center" wrapText="1"/>
    </xf>
    <xf numFmtId="0" fontId="1" fillId="0" borderId="7" xfId="2" quotePrefix="1" applyBorder="1"/>
    <xf numFmtId="0" fontId="1" fillId="0" borderId="11" xfId="2" quotePrefix="1" applyBorder="1"/>
    <xf numFmtId="9" fontId="1" fillId="0" borderId="10" xfId="2" applyNumberFormat="1" applyBorder="1" applyAlignment="1">
      <alignment horizontal="center" vertical="center" wrapText="1"/>
    </xf>
    <xf numFmtId="0" fontId="2" fillId="0" borderId="27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1" fillId="0" borderId="19" xfId="2" applyBorder="1" applyAlignment="1">
      <alignment horizontal="left" vertical="center"/>
    </xf>
    <xf numFmtId="9" fontId="1" fillId="0" borderId="11" xfId="4" quotePrefix="1" applyFont="1" applyFill="1" applyBorder="1" applyAlignment="1">
      <alignment horizontal="center" vertical="center" wrapText="1"/>
    </xf>
    <xf numFmtId="0" fontId="2" fillId="0" borderId="19" xfId="2" applyFont="1" applyBorder="1" applyAlignment="1">
      <alignment horizontal="center" vertical="center"/>
    </xf>
    <xf numFmtId="10" fontId="1" fillId="0" borderId="11" xfId="4" quotePrefix="1" applyNumberFormat="1" applyFont="1" applyFill="1" applyBorder="1" applyAlignment="1">
      <alignment horizontal="center" vertical="center" wrapText="1"/>
    </xf>
    <xf numFmtId="0" fontId="1" fillId="0" borderId="11" xfId="2" applyBorder="1" applyAlignment="1">
      <alignment horizontal="left" wrapText="1"/>
    </xf>
    <xf numFmtId="10" fontId="1" fillId="0" borderId="11" xfId="2" applyNumberFormat="1" applyBorder="1" applyAlignment="1">
      <alignment horizontal="center" vertical="center" wrapText="1"/>
    </xf>
    <xf numFmtId="10" fontId="2" fillId="0" borderId="11" xfId="4" quotePrefix="1" applyNumberFormat="1" applyFont="1" applyFill="1" applyBorder="1" applyAlignment="1">
      <alignment horizontal="center" vertical="center" wrapText="1"/>
    </xf>
    <xf numFmtId="9" fontId="2" fillId="0" borderId="11" xfId="2" applyNumberFormat="1" applyFont="1" applyBorder="1" applyAlignment="1">
      <alignment horizontal="center" vertical="center" wrapText="1"/>
    </xf>
    <xf numFmtId="0" fontId="1" fillId="0" borderId="10" xfId="2" applyBorder="1" applyAlignment="1">
      <alignment vertical="center" wrapText="1"/>
    </xf>
    <xf numFmtId="10" fontId="1" fillId="0" borderId="11" xfId="2" applyNumberFormat="1" applyBorder="1" applyAlignment="1">
      <alignment vertical="center" wrapText="1"/>
    </xf>
    <xf numFmtId="2" fontId="1" fillId="0" borderId="11" xfId="2" applyNumberFormat="1" applyBorder="1" applyAlignment="1">
      <alignment vertical="center" wrapText="1"/>
    </xf>
    <xf numFmtId="10" fontId="0" fillId="0" borderId="11" xfId="4" applyNumberFormat="1" applyFont="1" applyFill="1" applyBorder="1" applyAlignment="1">
      <alignment horizontal="center"/>
    </xf>
    <xf numFmtId="0" fontId="1" fillId="0" borderId="0" xfId="2" applyAlignment="1">
      <alignment horizontal="center" vertical="center" wrapText="1"/>
    </xf>
    <xf numFmtId="0" fontId="1" fillId="0" borderId="11" xfId="2" quotePrefix="1" applyBorder="1" applyAlignment="1">
      <alignment vertical="center" wrapText="1"/>
    </xf>
    <xf numFmtId="0" fontId="1" fillId="0" borderId="11" xfId="2" applyBorder="1" applyAlignment="1">
      <alignment vertical="center"/>
    </xf>
    <xf numFmtId="0" fontId="1" fillId="0" borderId="0" xfId="2" applyAlignment="1">
      <alignment vertical="center" wrapText="1"/>
    </xf>
    <xf numFmtId="0" fontId="1" fillId="0" borderId="0" xfId="2" quotePrefix="1"/>
    <xf numFmtId="0" fontId="2" fillId="0" borderId="26" xfId="2" applyFont="1" applyBorder="1" applyAlignment="1">
      <alignment horizontal="center"/>
    </xf>
    <xf numFmtId="10" fontId="1" fillId="0" borderId="7" xfId="2" applyNumberFormat="1" applyBorder="1" applyAlignment="1">
      <alignment horizontal="center" vertical="center" wrapText="1"/>
    </xf>
    <xf numFmtId="0" fontId="1" fillId="0" borderId="7" xfId="2" quotePrefix="1" applyBorder="1" applyAlignment="1">
      <alignment vertical="center" wrapText="1"/>
    </xf>
    <xf numFmtId="0" fontId="2" fillId="0" borderId="7" xfId="2" applyFont="1" applyBorder="1"/>
    <xf numFmtId="0" fontId="1" fillId="0" borderId="11" xfId="2" quotePrefix="1" applyBorder="1" applyAlignment="1">
      <alignment wrapText="1"/>
    </xf>
    <xf numFmtId="2" fontId="1" fillId="0" borderId="11" xfId="2" applyNumberFormat="1" applyBorder="1" applyAlignment="1">
      <alignment horizontal="center" vertical="center" wrapText="1"/>
    </xf>
    <xf numFmtId="0" fontId="1" fillId="0" borderId="28" xfId="2" applyBorder="1" applyAlignment="1">
      <alignment horizontal="center"/>
    </xf>
    <xf numFmtId="0" fontId="2" fillId="0" borderId="23" xfId="2" applyFont="1" applyBorder="1" applyAlignment="1">
      <alignment horizontal="center" vertical="center" wrapText="1"/>
    </xf>
    <xf numFmtId="0" fontId="2" fillId="0" borderId="29" xfId="2" applyFont="1" applyBorder="1" applyAlignment="1">
      <alignment horizontal="center" vertical="center" wrapText="1"/>
    </xf>
    <xf numFmtId="0" fontId="1" fillId="0" borderId="23" xfId="2" applyBorder="1"/>
    <xf numFmtId="0" fontId="2" fillId="0" borderId="30" xfId="2" applyFont="1" applyBorder="1" applyAlignment="1">
      <alignment horizontal="center"/>
    </xf>
    <xf numFmtId="9" fontId="1" fillId="0" borderId="0" xfId="2" applyNumberFormat="1" applyAlignment="1">
      <alignment horizontal="center" vertical="center" wrapText="1"/>
    </xf>
    <xf numFmtId="168" fontId="1" fillId="0" borderId="0" xfId="2" applyNumberFormat="1" applyAlignment="1">
      <alignment horizontal="center" vertical="center" wrapText="1"/>
    </xf>
    <xf numFmtId="10" fontId="18" fillId="0" borderId="11" xfId="0" applyNumberFormat="1" applyFont="1" applyBorder="1" applyAlignment="1">
      <alignment horizontal="center" vertical="center" wrapText="1"/>
    </xf>
    <xf numFmtId="9" fontId="18" fillId="0" borderId="10" xfId="0" applyNumberFormat="1" applyFont="1" applyBorder="1" applyAlignment="1">
      <alignment horizontal="center" vertical="center" wrapText="1"/>
    </xf>
    <xf numFmtId="10" fontId="18" fillId="0" borderId="11" xfId="1" applyNumberFormat="1" applyFont="1" applyFill="1" applyBorder="1" applyAlignment="1">
      <alignment horizontal="center" vertical="center" wrapText="1"/>
    </xf>
    <xf numFmtId="168" fontId="18" fillId="0" borderId="10" xfId="0" applyNumberFormat="1" applyFont="1" applyBorder="1" applyAlignment="1">
      <alignment horizontal="center" vertical="center" wrapText="1"/>
    </xf>
    <xf numFmtId="0" fontId="1" fillId="0" borderId="31" xfId="2" applyBorder="1" applyAlignment="1">
      <alignment horizontal="center" vertical="center" wrapText="1"/>
    </xf>
    <xf numFmtId="164" fontId="1" fillId="0" borderId="24" xfId="2" applyNumberFormat="1" applyBorder="1" applyAlignment="1">
      <alignment horizontal="center" vertical="top" wrapText="1"/>
    </xf>
    <xf numFmtId="0" fontId="1" fillId="0" borderId="24" xfId="2" applyBorder="1" applyAlignment="1">
      <alignment horizontal="center" vertical="center" wrapText="1"/>
    </xf>
    <xf numFmtId="0" fontId="1" fillId="0" borderId="25" xfId="2" applyBorder="1" applyAlignment="1">
      <alignment horizontal="center" vertical="center" wrapText="1"/>
    </xf>
    <xf numFmtId="0" fontId="1" fillId="0" borderId="24" xfId="2" applyBorder="1"/>
    <xf numFmtId="0" fontId="2" fillId="0" borderId="32" xfId="2" applyFont="1" applyBorder="1" applyAlignment="1">
      <alignment horizontal="center"/>
    </xf>
    <xf numFmtId="2" fontId="1" fillId="0" borderId="0" xfId="2" applyNumberFormat="1"/>
    <xf numFmtId="0" fontId="2" fillId="0" borderId="11" xfId="2" quotePrefix="1" applyFont="1" applyBorder="1"/>
    <xf numFmtId="0" fontId="1" fillId="0" borderId="11" xfId="2" quotePrefix="1" applyBorder="1" applyAlignment="1">
      <alignment vertical="top" wrapText="1"/>
    </xf>
    <xf numFmtId="0" fontId="1" fillId="0" borderId="19" xfId="2" applyBorder="1" applyAlignment="1">
      <alignment horizontal="center" vertical="center"/>
    </xf>
    <xf numFmtId="10" fontId="1" fillId="0" borderId="11" xfId="2" quotePrefix="1" applyNumberFormat="1" applyBorder="1" applyAlignment="1">
      <alignment horizontal="center" vertical="center" wrapText="1"/>
    </xf>
    <xf numFmtId="9" fontId="1" fillId="0" borderId="11" xfId="2" quotePrefix="1" applyNumberFormat="1" applyBorder="1" applyAlignment="1">
      <alignment horizontal="center" vertical="center" wrapText="1"/>
    </xf>
    <xf numFmtId="2" fontId="2" fillId="0" borderId="11" xfId="2" applyNumberFormat="1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wrapText="1"/>
    </xf>
    <xf numFmtId="0" fontId="14" fillId="0" borderId="11" xfId="2" quotePrefix="1" applyFont="1" applyBorder="1"/>
    <xf numFmtId="165" fontId="19" fillId="0" borderId="0" xfId="3" applyNumberFormat="1" applyFont="1"/>
    <xf numFmtId="10" fontId="1" fillId="0" borderId="0" xfId="1" applyNumberFormat="1" applyFont="1" applyFill="1" applyBorder="1"/>
    <xf numFmtId="0" fontId="1" fillId="0" borderId="0" xfId="0" applyFont="1"/>
    <xf numFmtId="0" fontId="1" fillId="0" borderId="33" xfId="2" applyBorder="1" applyAlignment="1">
      <alignment horizontal="center"/>
    </xf>
    <xf numFmtId="10" fontId="1" fillId="0" borderId="33" xfId="1" applyNumberFormat="1" applyFont="1" applyFill="1" applyBorder="1"/>
    <xf numFmtId="0" fontId="1" fillId="0" borderId="33" xfId="2" applyBorder="1" applyAlignment="1">
      <alignment horizontal="center" vertical="center" wrapText="1"/>
    </xf>
    <xf numFmtId="0" fontId="1" fillId="0" borderId="33" xfId="0" applyFont="1" applyBorder="1"/>
    <xf numFmtId="0" fontId="1" fillId="0" borderId="33" xfId="2" applyBorder="1"/>
    <xf numFmtId="0" fontId="2" fillId="0" borderId="33" xfId="2" applyFont="1" applyBorder="1" applyAlignment="1">
      <alignment horizontal="center"/>
    </xf>
    <xf numFmtId="0" fontId="2" fillId="0" borderId="11" xfId="2" applyFont="1" applyBorder="1" applyAlignment="1">
      <alignment wrapText="1"/>
    </xf>
    <xf numFmtId="0" fontId="1" fillId="0" borderId="10" xfId="2" applyBorder="1" applyAlignment="1">
      <alignment horizontal="center"/>
    </xf>
    <xf numFmtId="0" fontId="2" fillId="0" borderId="2" xfId="2" applyFont="1" applyBorder="1" applyAlignment="1">
      <alignment horizontal="center"/>
    </xf>
    <xf numFmtId="9" fontId="1" fillId="0" borderId="11" xfId="1" applyFont="1" applyFill="1" applyBorder="1" applyAlignment="1">
      <alignment horizontal="center" vertical="center" wrapText="1"/>
    </xf>
    <xf numFmtId="9" fontId="1" fillId="0" borderId="11" xfId="1" applyFont="1" applyFill="1" applyBorder="1" applyAlignment="1">
      <alignment horizontal="center"/>
    </xf>
    <xf numFmtId="169" fontId="2" fillId="0" borderId="11" xfId="2" applyNumberFormat="1" applyFont="1" applyBorder="1" applyAlignment="1">
      <alignment horizontal="center" vertical="center" wrapText="1"/>
    </xf>
    <xf numFmtId="0" fontId="2" fillId="0" borderId="11" xfId="2" applyFont="1" applyBorder="1" applyAlignment="1">
      <alignment horizontal="left"/>
    </xf>
    <xf numFmtId="10" fontId="1" fillId="0" borderId="11" xfId="1" applyNumberFormat="1" applyFont="1" applyFill="1" applyBorder="1" applyAlignment="1">
      <alignment horizontal="center" vertical="center"/>
    </xf>
    <xf numFmtId="165" fontId="7" fillId="0" borderId="0" xfId="3" applyNumberFormat="1" applyFont="1" applyFill="1" applyBorder="1" applyAlignment="1">
      <alignment horizontal="center"/>
    </xf>
    <xf numFmtId="0" fontId="20" fillId="0" borderId="0" xfId="2" applyFont="1" applyAlignment="1">
      <alignment horizontal="center"/>
    </xf>
    <xf numFmtId="0" fontId="20" fillId="2" borderId="0" xfId="2" applyFont="1" applyFill="1" applyAlignment="1">
      <alignment horizontal="center"/>
    </xf>
    <xf numFmtId="0" fontId="20" fillId="0" borderId="34" xfId="2" applyFont="1" applyBorder="1" applyAlignment="1">
      <alignment horizontal="center"/>
    </xf>
    <xf numFmtId="0" fontId="7" fillId="0" borderId="35" xfId="2" applyFont="1" applyBorder="1" applyAlignment="1">
      <alignment horizontal="center"/>
    </xf>
    <xf numFmtId="0" fontId="7" fillId="0" borderId="36" xfId="2" applyFont="1" applyBorder="1" applyAlignment="1">
      <alignment horizontal="center"/>
    </xf>
    <xf numFmtId="0" fontId="7" fillId="0" borderId="37" xfId="2" applyFont="1" applyBorder="1" applyAlignment="1">
      <alignment horizontal="center"/>
    </xf>
    <xf numFmtId="0" fontId="20" fillId="2" borderId="0" xfId="2" applyFont="1" applyFill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2" fillId="0" borderId="39" xfId="2" applyFont="1" applyBorder="1" applyAlignment="1">
      <alignment horizontal="center" vertical="center"/>
    </xf>
    <xf numFmtId="0" fontId="7" fillId="0" borderId="40" xfId="2" applyFont="1" applyBorder="1" applyAlignment="1">
      <alignment horizontal="center" vertical="center"/>
    </xf>
    <xf numFmtId="0" fontId="7" fillId="0" borderId="39" xfId="2" applyFont="1" applyBorder="1" applyAlignment="1">
      <alignment horizontal="center" vertical="center"/>
    </xf>
    <xf numFmtId="0" fontId="7" fillId="0" borderId="41" xfId="2" applyFont="1" applyBorder="1" applyAlignment="1">
      <alignment horizontal="center" vertical="center"/>
    </xf>
    <xf numFmtId="0" fontId="1" fillId="2" borderId="42" xfId="2" applyFill="1" applyBorder="1"/>
    <xf numFmtId="0" fontId="1" fillId="0" borderId="42" xfId="2" applyBorder="1"/>
    <xf numFmtId="0" fontId="19" fillId="0" borderId="0" xfId="2" applyFont="1" applyAlignment="1">
      <alignment horizontal="center"/>
    </xf>
    <xf numFmtId="10" fontId="1" fillId="0" borderId="11" xfId="1" applyNumberFormat="1" applyFont="1" applyBorder="1" applyAlignment="1">
      <alignment horizontal="center"/>
    </xf>
    <xf numFmtId="1" fontId="1" fillId="0" borderId="11" xfId="2" applyNumberFormat="1" applyFill="1" applyBorder="1" applyAlignment="1">
      <alignment horizontal="center" vertical="top"/>
    </xf>
    <xf numFmtId="0" fontId="1" fillId="0" borderId="0" xfId="2" applyAlignment="1">
      <alignment horizontal="center"/>
    </xf>
    <xf numFmtId="9" fontId="1" fillId="0" borderId="11" xfId="2" applyNumberFormat="1" applyBorder="1" applyAlignment="1">
      <alignment horizontal="center" vertical="center" wrapText="1"/>
    </xf>
    <xf numFmtId="9" fontId="1" fillId="0" borderId="11" xfId="1" quotePrefix="1" applyFont="1" applyBorder="1" applyAlignment="1">
      <alignment horizontal="center" vertical="center" wrapText="1"/>
    </xf>
    <xf numFmtId="10" fontId="16" fillId="0" borderId="11" xfId="1" applyNumberFormat="1" applyFont="1" applyFill="1" applyBorder="1" applyAlignment="1">
      <alignment horizontal="center" vertical="top"/>
    </xf>
    <xf numFmtId="10" fontId="11" fillId="0" borderId="11" xfId="6" quotePrefix="1" applyNumberFormat="1" applyFont="1" applyFill="1" applyBorder="1" applyAlignment="1">
      <alignment horizontal="center" vertical="top" wrapText="1"/>
    </xf>
    <xf numFmtId="0" fontId="2" fillId="3" borderId="1" xfId="2" applyFont="1" applyFill="1" applyBorder="1" applyAlignment="1">
      <alignment horizontal="center"/>
    </xf>
    <xf numFmtId="0" fontId="2" fillId="3" borderId="19" xfId="2" applyFont="1" applyFill="1" applyBorder="1"/>
    <xf numFmtId="0" fontId="2" fillId="3" borderId="1" xfId="2" applyFont="1" applyFill="1" applyBorder="1" applyAlignment="1">
      <alignment horizontal="center" vertical="center"/>
    </xf>
    <xf numFmtId="0" fontId="2" fillId="3" borderId="19" xfId="2" applyFont="1" applyFill="1" applyBorder="1" applyAlignment="1">
      <alignment horizontal="center" vertical="center" wrapText="1"/>
    </xf>
    <xf numFmtId="0" fontId="13" fillId="0" borderId="43" xfId="7" applyFont="1" applyBorder="1" applyAlignment="1">
      <alignment horizontal="center" vertical="top"/>
    </xf>
    <xf numFmtId="0" fontId="10" fillId="0" borderId="44" xfId="7" applyFont="1" applyBorder="1" applyAlignment="1">
      <alignment vertical="top" wrapText="1"/>
    </xf>
    <xf numFmtId="0" fontId="1" fillId="0" borderId="44" xfId="7" applyBorder="1" applyAlignment="1">
      <alignment vertical="top" wrapText="1"/>
    </xf>
    <xf numFmtId="9" fontId="11" fillId="0" borderId="44" xfId="7" applyNumberFormat="1" applyFont="1" applyBorder="1" applyAlignment="1">
      <alignment horizontal="center" vertical="top" wrapText="1"/>
    </xf>
    <xf numFmtId="10" fontId="11" fillId="0" borderId="44" xfId="7" applyNumberFormat="1" applyFont="1" applyBorder="1" applyAlignment="1">
      <alignment horizontal="center" vertical="top"/>
    </xf>
    <xf numFmtId="10" fontId="11" fillId="0" borderId="44" xfId="6" applyNumberFormat="1" applyFont="1" applyFill="1" applyBorder="1" applyAlignment="1">
      <alignment horizontal="center" vertical="top" wrapText="1"/>
    </xf>
    <xf numFmtId="0" fontId="9" fillId="0" borderId="45" xfId="2" applyFont="1" applyBorder="1" applyAlignment="1">
      <alignment horizontal="left" vertical="top" wrapText="1"/>
    </xf>
    <xf numFmtId="9" fontId="11" fillId="0" borderId="7" xfId="7" applyNumberFormat="1" applyFont="1" applyBorder="1" applyAlignment="1">
      <alignment horizontal="center" vertical="top" wrapText="1"/>
    </xf>
    <xf numFmtId="10" fontId="11" fillId="0" borderId="7" xfId="7" applyNumberFormat="1" applyFont="1" applyBorder="1" applyAlignment="1">
      <alignment horizontal="center" vertical="top" wrapText="1"/>
    </xf>
    <xf numFmtId="0" fontId="1" fillId="0" borderId="22" xfId="2" applyBorder="1"/>
    <xf numFmtId="0" fontId="2" fillId="0" borderId="43" xfId="2" applyFont="1" applyBorder="1" applyAlignment="1">
      <alignment horizontal="center"/>
    </xf>
    <xf numFmtId="0" fontId="1" fillId="0" borderId="44" xfId="2" applyBorder="1"/>
    <xf numFmtId="0" fontId="9" fillId="0" borderId="44" xfId="2" applyFont="1" applyBorder="1" applyAlignment="1">
      <alignment horizontal="left" wrapText="1"/>
    </xf>
    <xf numFmtId="9" fontId="9" fillId="0" borderId="44" xfId="2" applyNumberFormat="1" applyFont="1" applyBorder="1" applyAlignment="1">
      <alignment horizontal="center" vertical="center"/>
    </xf>
    <xf numFmtId="10" fontId="1" fillId="0" borderId="44" xfId="4" applyNumberFormat="1" applyFont="1" applyFill="1" applyBorder="1" applyAlignment="1">
      <alignment horizontal="center" vertical="center" wrapText="1"/>
    </xf>
    <xf numFmtId="0" fontId="1" fillId="0" borderId="46" xfId="2" applyBorder="1" applyAlignment="1">
      <alignment horizontal="center"/>
    </xf>
    <xf numFmtId="0" fontId="6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11" xfId="2" applyBorder="1" applyAlignment="1">
      <alignment horizontal="left" vertical="top" wrapText="1"/>
    </xf>
    <xf numFmtId="0" fontId="2" fillId="0" borderId="9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10" fontId="2" fillId="0" borderId="9" xfId="4" applyNumberFormat="1" applyFont="1" applyFill="1" applyBorder="1" applyAlignment="1">
      <alignment horizontal="center" vertical="center"/>
    </xf>
    <xf numFmtId="10" fontId="2" fillId="0" borderId="5" xfId="4" applyNumberFormat="1" applyFont="1" applyFill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10" fontId="2" fillId="0" borderId="11" xfId="4" applyNumberFormat="1" applyFont="1" applyFill="1" applyBorder="1" applyAlignment="1">
      <alignment horizontal="center" vertical="center"/>
    </xf>
    <xf numFmtId="0" fontId="9" fillId="0" borderId="11" xfId="2" applyFont="1" applyBorder="1" applyAlignment="1">
      <alignment horizontal="left" vertical="center" wrapText="1"/>
    </xf>
    <xf numFmtId="0" fontId="2" fillId="0" borderId="11" xfId="2" applyFont="1" applyBorder="1" applyAlignment="1">
      <alignment horizontal="left" wrapText="1"/>
    </xf>
    <xf numFmtId="0" fontId="1" fillId="0" borderId="11" xfId="2" applyBorder="1" applyAlignment="1">
      <alignment horizontal="left" vertical="center" wrapText="1"/>
    </xf>
    <xf numFmtId="0" fontId="1" fillId="0" borderId="11" xfId="2" applyBorder="1" applyAlignment="1">
      <alignment horizontal="center" vertical="center"/>
    </xf>
    <xf numFmtId="9" fontId="1" fillId="0" borderId="11" xfId="2" applyNumberFormat="1" applyBorder="1" applyAlignment="1">
      <alignment horizontal="center" vertical="center"/>
    </xf>
    <xf numFmtId="10" fontId="1" fillId="0" borderId="11" xfId="1" applyNumberFormat="1" applyFont="1" applyFill="1" applyBorder="1" applyAlignment="1">
      <alignment horizontal="center" vertical="center"/>
    </xf>
    <xf numFmtId="0" fontId="2" fillId="3" borderId="19" xfId="2" applyFont="1" applyFill="1" applyBorder="1" applyAlignment="1">
      <alignment horizontal="center" vertical="top" wrapText="1"/>
    </xf>
    <xf numFmtId="10" fontId="2" fillId="0" borderId="9" xfId="1" applyNumberFormat="1" applyFont="1" applyFill="1" applyBorder="1" applyAlignment="1">
      <alignment horizontal="center" vertical="center"/>
    </xf>
    <xf numFmtId="10" fontId="2" fillId="0" borderId="5" xfId="1" applyNumberFormat="1" applyFont="1" applyFill="1" applyBorder="1" applyAlignment="1">
      <alignment horizontal="center" vertical="center"/>
    </xf>
    <xf numFmtId="0" fontId="2" fillId="0" borderId="11" xfId="2" applyFont="1" applyBorder="1" applyAlignment="1">
      <alignment horizontal="left" vertical="top" wrapText="1"/>
    </xf>
    <xf numFmtId="0" fontId="1" fillId="0" borderId="10" xfId="2" applyBorder="1" applyAlignment="1">
      <alignment horizontal="left" vertical="top" wrapText="1"/>
    </xf>
    <xf numFmtId="10" fontId="2" fillId="0" borderId="11" xfId="2" applyNumberFormat="1" applyFont="1" applyBorder="1" applyAlignment="1">
      <alignment horizontal="center" vertical="center"/>
    </xf>
    <xf numFmtId="10" fontId="2" fillId="0" borderId="5" xfId="2" applyNumberFormat="1" applyFont="1" applyBorder="1" applyAlignment="1">
      <alignment horizontal="center" vertical="center"/>
    </xf>
    <xf numFmtId="0" fontId="1" fillId="0" borderId="9" xfId="2" applyBorder="1" applyAlignment="1">
      <alignment horizontal="center" vertical="center" wrapText="1"/>
    </xf>
    <xf numFmtId="0" fontId="1" fillId="0" borderId="5" xfId="2" applyBorder="1" applyAlignment="1">
      <alignment horizontal="center" vertical="center" wrapText="1"/>
    </xf>
    <xf numFmtId="46" fontId="1" fillId="0" borderId="9" xfId="2" applyNumberFormat="1" applyBorder="1" applyAlignment="1">
      <alignment horizontal="center" vertical="center" wrapText="1"/>
    </xf>
    <xf numFmtId="0" fontId="9" fillId="0" borderId="11" xfId="2" applyFont="1" applyBorder="1" applyAlignment="1">
      <alignment horizontal="left" wrapText="1"/>
    </xf>
    <xf numFmtId="0" fontId="1" fillId="0" borderId="11" xfId="2" applyBorder="1" applyAlignment="1">
      <alignment horizontal="center" vertical="center" wrapText="1"/>
    </xf>
    <xf numFmtId="9" fontId="1" fillId="0" borderId="11" xfId="1" applyFont="1" applyFill="1" applyBorder="1" applyAlignment="1">
      <alignment horizontal="center" vertical="center" wrapText="1"/>
    </xf>
    <xf numFmtId="9" fontId="1" fillId="0" borderId="11" xfId="2" applyNumberFormat="1" applyBorder="1" applyAlignment="1">
      <alignment horizontal="center" vertical="center" wrapText="1"/>
    </xf>
    <xf numFmtId="10" fontId="1" fillId="0" borderId="11" xfId="4" quotePrefix="1" applyNumberFormat="1" applyFont="1" applyFill="1" applyBorder="1" applyAlignment="1">
      <alignment horizontal="center" vertical="center" wrapText="1"/>
    </xf>
    <xf numFmtId="9" fontId="1" fillId="0" borderId="11" xfId="4" applyFont="1" applyFill="1" applyBorder="1" applyAlignment="1">
      <alignment horizontal="center" vertical="center" wrapText="1"/>
    </xf>
    <xf numFmtId="0" fontId="1" fillId="0" borderId="5" xfId="2" applyBorder="1" applyAlignment="1">
      <alignment horizontal="left" vertical="top" wrapText="1"/>
    </xf>
    <xf numFmtId="0" fontId="19" fillId="0" borderId="0" xfId="2" applyFont="1" applyAlignment="1">
      <alignment horizontal="center"/>
    </xf>
    <xf numFmtId="0" fontId="1" fillId="0" borderId="23" xfId="2" applyBorder="1" applyAlignment="1">
      <alignment horizontal="left" vertical="top" wrapText="1"/>
    </xf>
    <xf numFmtId="0" fontId="1" fillId="0" borderId="5" xfId="0" applyFont="1" applyBorder="1"/>
    <xf numFmtId="10" fontId="1" fillId="0" borderId="5" xfId="1" applyNumberFormat="1" applyFont="1" applyFill="1" applyBorder="1"/>
    <xf numFmtId="0" fontId="1" fillId="0" borderId="11" xfId="2" applyBorder="1" applyAlignment="1">
      <alignment horizontal="left" wrapText="1"/>
    </xf>
  </cellXfs>
  <cellStyles count="8">
    <cellStyle name="Comma [0] 2" xfId="5" xr:uid="{D2465571-E487-4740-A0EA-B18D8AAF3B13}"/>
    <cellStyle name="Comma [0] 2 2" xfId="6" xr:uid="{4E311C34-B439-4DA7-A639-A685F2715CC4}"/>
    <cellStyle name="Comma 2" xfId="3" xr:uid="{5B81165B-73F1-4996-8E49-683089F5DD97}"/>
    <cellStyle name="Normal" xfId="0" builtinId="0"/>
    <cellStyle name="Normal 2" xfId="2" xr:uid="{E5A32186-F7B0-4808-835B-18D0469B57E1}"/>
    <cellStyle name="Normal 3" xfId="7" xr:uid="{0866FE6D-EA35-4CDD-8763-DF235D1E6499}"/>
    <cellStyle name="Percent" xfId="1" builtinId="5"/>
    <cellStyle name="Percent 2" xfId="4" xr:uid="{A5DB627D-116D-439C-B9DD-02E47C9D38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FC22B-F3C8-4F9C-9014-D4A8E7BB6B83}">
  <sheetPr>
    <tabColor indexed="53"/>
  </sheetPr>
  <dimension ref="A1:N290"/>
  <sheetViews>
    <sheetView tabSelected="1" topLeftCell="B210" zoomScaleNormal="100" workbookViewId="0">
      <selection activeCell="G229" sqref="G229:G230"/>
    </sheetView>
  </sheetViews>
  <sheetFormatPr defaultRowHeight="12.75" x14ac:dyDescent="0.2"/>
  <cols>
    <col min="1" max="1" width="2" style="1" customWidth="1"/>
    <col min="2" max="2" width="4.7109375" style="6" customWidth="1"/>
    <col min="3" max="3" width="46" style="1" customWidth="1"/>
    <col min="4" max="4" width="48.85546875" style="1" customWidth="1"/>
    <col min="5" max="5" width="25.42578125" style="5" customWidth="1"/>
    <col min="6" max="6" width="25.28515625" style="5" customWidth="1"/>
    <col min="7" max="7" width="12.5703125" style="1" customWidth="1"/>
    <col min="8" max="8" width="16.42578125" style="4" customWidth="1"/>
    <col min="9" max="9" width="5.85546875" style="3" customWidth="1"/>
    <col min="10" max="12" width="50.7109375" style="1" customWidth="1"/>
    <col min="13" max="13" width="39.28515625" style="1" customWidth="1"/>
    <col min="14" max="14" width="22.28515625" style="2" customWidth="1"/>
    <col min="15" max="15" width="22.28515625" style="1" customWidth="1"/>
    <col min="16" max="16384" width="9.140625" style="1"/>
  </cols>
  <sheetData>
    <row r="1" spans="1:14" ht="19.5" customHeight="1" x14ac:dyDescent="0.25">
      <c r="B1" s="336" t="s">
        <v>272</v>
      </c>
      <c r="C1" s="336"/>
      <c r="D1" s="336"/>
      <c r="E1" s="336"/>
      <c r="F1" s="336"/>
      <c r="G1" s="336"/>
      <c r="H1" s="336"/>
      <c r="I1" s="275"/>
      <c r="J1" s="275"/>
      <c r="K1" s="275"/>
      <c r="L1" s="275"/>
      <c r="M1" s="275"/>
    </row>
    <row r="2" spans="1:14" ht="21" customHeight="1" x14ac:dyDescent="0.25">
      <c r="B2" s="336" t="s">
        <v>263</v>
      </c>
      <c r="C2" s="336"/>
      <c r="D2" s="336"/>
      <c r="E2" s="336"/>
      <c r="F2" s="336"/>
      <c r="G2" s="336"/>
      <c r="H2" s="336"/>
      <c r="I2" s="275"/>
      <c r="J2" s="275"/>
      <c r="K2" s="275"/>
      <c r="L2" s="275"/>
      <c r="M2" s="275"/>
    </row>
    <row r="3" spans="1:14" ht="12.75" customHeight="1" thickBot="1" x14ac:dyDescent="0.25">
      <c r="E3" s="274"/>
      <c r="F3" s="274"/>
      <c r="G3" s="274"/>
      <c r="H3" s="273"/>
    </row>
    <row r="4" spans="1:14" ht="27.75" customHeight="1" thickTop="1" thickBot="1" x14ac:dyDescent="0.3">
      <c r="B4" s="272" t="s">
        <v>262</v>
      </c>
      <c r="C4" s="271" t="s">
        <v>261</v>
      </c>
      <c r="D4" s="271" t="s">
        <v>260</v>
      </c>
      <c r="E4" s="271" t="s">
        <v>259</v>
      </c>
      <c r="F4" s="270" t="s">
        <v>258</v>
      </c>
      <c r="G4" s="269" t="s">
        <v>257</v>
      </c>
      <c r="H4" s="268" t="s">
        <v>256</v>
      </c>
      <c r="I4" s="267"/>
      <c r="J4" s="261"/>
      <c r="K4" s="261"/>
      <c r="L4" s="261"/>
      <c r="M4" s="261"/>
      <c r="N4" s="260"/>
    </row>
    <row r="5" spans="1:14" ht="16.5" thickTop="1" x14ac:dyDescent="0.25">
      <c r="B5" s="266">
        <v>1</v>
      </c>
      <c r="C5" s="264">
        <v>2</v>
      </c>
      <c r="D5" s="264">
        <v>3</v>
      </c>
      <c r="E5" s="264">
        <v>4</v>
      </c>
      <c r="F5" s="265">
        <v>5</v>
      </c>
      <c r="G5" s="264">
        <v>6</v>
      </c>
      <c r="H5" s="263">
        <v>7</v>
      </c>
      <c r="I5" s="262"/>
      <c r="J5" s="261"/>
      <c r="K5" s="261"/>
      <c r="L5" s="261"/>
      <c r="M5" s="261"/>
      <c r="N5" s="260"/>
    </row>
    <row r="6" spans="1:14" ht="16.5" customHeight="1" x14ac:dyDescent="0.2">
      <c r="A6" s="29"/>
      <c r="B6" s="254">
        <v>1</v>
      </c>
      <c r="C6" s="258" t="s">
        <v>255</v>
      </c>
      <c r="D6" s="337" t="s">
        <v>254</v>
      </c>
      <c r="E6" s="31" t="s">
        <v>253</v>
      </c>
      <c r="F6" s="30" t="s">
        <v>277</v>
      </c>
      <c r="G6" s="47">
        <f>2/9</f>
        <v>0.22222222222222221</v>
      </c>
      <c r="H6" s="283" t="s">
        <v>252</v>
      </c>
      <c r="I6" s="50"/>
      <c r="J6" s="7"/>
      <c r="K6" s="7"/>
      <c r="L6" s="7"/>
      <c r="M6" s="7"/>
    </row>
    <row r="7" spans="1:14" ht="15" customHeight="1" x14ac:dyDescent="0.2">
      <c r="A7" s="29"/>
      <c r="B7" s="254"/>
      <c r="C7" s="258" t="s">
        <v>251</v>
      </c>
      <c r="D7" s="305"/>
      <c r="E7" s="61"/>
      <c r="F7" s="62"/>
      <c r="G7" s="61"/>
      <c r="H7" s="283" t="s">
        <v>250</v>
      </c>
      <c r="I7" s="50"/>
      <c r="J7" s="7"/>
      <c r="K7" s="7"/>
      <c r="L7" s="7"/>
      <c r="M7" s="7"/>
    </row>
    <row r="8" spans="1:14" ht="19.5" customHeight="1" x14ac:dyDescent="0.2">
      <c r="A8" s="29"/>
      <c r="B8" s="254"/>
      <c r="C8" s="258"/>
      <c r="D8" s="45" t="s">
        <v>249</v>
      </c>
      <c r="E8" s="31" t="s">
        <v>248</v>
      </c>
      <c r="F8" s="30" t="s">
        <v>248</v>
      </c>
      <c r="G8" s="47">
        <f>5/5</f>
        <v>1</v>
      </c>
      <c r="H8" s="55"/>
      <c r="I8" s="8"/>
      <c r="J8" s="7"/>
      <c r="K8" s="7"/>
      <c r="L8" s="7"/>
      <c r="M8" s="7"/>
    </row>
    <row r="9" spans="1:14" ht="12" customHeight="1" x14ac:dyDescent="0.2">
      <c r="A9" s="29"/>
      <c r="B9" s="254"/>
      <c r="C9" s="258"/>
      <c r="D9" s="45"/>
      <c r="E9" s="61"/>
      <c r="F9" s="62"/>
      <c r="G9" s="61"/>
      <c r="H9" s="55"/>
      <c r="I9" s="8"/>
      <c r="J9" s="7"/>
      <c r="K9" s="7"/>
      <c r="L9" s="7"/>
      <c r="M9" s="7"/>
    </row>
    <row r="10" spans="1:14" ht="15.75" customHeight="1" x14ac:dyDescent="0.2">
      <c r="A10" s="29"/>
      <c r="B10" s="254"/>
      <c r="C10" s="258"/>
      <c r="D10" s="305" t="s">
        <v>247</v>
      </c>
      <c r="E10" s="31" t="s">
        <v>246</v>
      </c>
      <c r="F10" s="30" t="s">
        <v>245</v>
      </c>
      <c r="G10" s="47">
        <f>0/26</f>
        <v>0</v>
      </c>
      <c r="H10" s="55"/>
      <c r="I10" s="8"/>
      <c r="J10" s="7"/>
      <c r="K10" s="7"/>
      <c r="L10" s="7"/>
      <c r="M10" s="7"/>
    </row>
    <row r="11" spans="1:14" ht="12" customHeight="1" x14ac:dyDescent="0.2">
      <c r="A11" s="29"/>
      <c r="B11" s="254"/>
      <c r="C11" s="258"/>
      <c r="D11" s="305"/>
      <c r="E11" s="61"/>
      <c r="F11" s="62"/>
      <c r="G11" s="61"/>
      <c r="H11" s="55"/>
      <c r="I11" s="8"/>
      <c r="J11" s="7"/>
      <c r="K11" s="7"/>
      <c r="L11" s="7"/>
      <c r="M11" s="7"/>
    </row>
    <row r="12" spans="1:14" ht="33" customHeight="1" x14ac:dyDescent="0.2">
      <c r="A12" s="29"/>
      <c r="B12" s="254"/>
      <c r="C12" s="258"/>
      <c r="D12" s="58" t="s">
        <v>244</v>
      </c>
      <c r="E12" s="31" t="s">
        <v>59</v>
      </c>
      <c r="F12" s="30" t="s">
        <v>59</v>
      </c>
      <c r="G12" s="259">
        <f>3/3</f>
        <v>1</v>
      </c>
      <c r="H12" s="55"/>
      <c r="I12" s="8"/>
      <c r="J12" s="7"/>
      <c r="K12" s="7"/>
      <c r="L12" s="7"/>
      <c r="M12" s="7"/>
    </row>
    <row r="13" spans="1:14" ht="14.25" customHeight="1" x14ac:dyDescent="0.2">
      <c r="A13" s="29"/>
      <c r="B13" s="254"/>
      <c r="C13" s="258"/>
      <c r="D13" s="45"/>
      <c r="E13" s="61"/>
      <c r="F13" s="62"/>
      <c r="G13" s="61"/>
      <c r="H13" s="55"/>
      <c r="I13" s="8"/>
      <c r="J13" s="7"/>
      <c r="K13" s="7"/>
      <c r="L13" s="7"/>
      <c r="M13" s="7"/>
    </row>
    <row r="14" spans="1:14" ht="15" customHeight="1" x14ac:dyDescent="0.2">
      <c r="A14" s="29"/>
      <c r="B14" s="254">
        <v>2</v>
      </c>
      <c r="C14" s="258" t="s">
        <v>243</v>
      </c>
      <c r="D14" s="45" t="s">
        <v>242</v>
      </c>
      <c r="E14" s="31" t="s">
        <v>241</v>
      </c>
      <c r="F14" s="30" t="s">
        <v>240</v>
      </c>
      <c r="G14" s="47">
        <f>0/2</f>
        <v>0</v>
      </c>
      <c r="H14" s="55"/>
      <c r="I14" s="8"/>
      <c r="J14" s="7"/>
      <c r="K14" s="7"/>
      <c r="L14" s="7"/>
      <c r="M14" s="7"/>
    </row>
    <row r="15" spans="1:14" ht="15" customHeight="1" x14ac:dyDescent="0.2">
      <c r="A15" s="29"/>
      <c r="B15" s="254"/>
      <c r="C15" s="258" t="s">
        <v>239</v>
      </c>
      <c r="D15" s="45" t="s">
        <v>238</v>
      </c>
      <c r="E15" s="61"/>
      <c r="F15" s="62"/>
      <c r="G15" s="257"/>
      <c r="H15" s="29"/>
    </row>
    <row r="16" spans="1:14" ht="16.5" customHeight="1" x14ac:dyDescent="0.2">
      <c r="A16" s="29"/>
      <c r="B16" s="254"/>
      <c r="C16" s="98"/>
      <c r="D16" s="45"/>
      <c r="E16" s="31"/>
      <c r="F16" s="30"/>
      <c r="G16" s="31"/>
      <c r="H16" s="29"/>
    </row>
    <row r="17" spans="1:13" ht="15" customHeight="1" x14ac:dyDescent="0.2">
      <c r="A17" s="29"/>
      <c r="B17" s="254">
        <v>3</v>
      </c>
      <c r="C17" s="98" t="s">
        <v>237</v>
      </c>
      <c r="D17" s="45" t="s">
        <v>236</v>
      </c>
      <c r="E17" s="31" t="s">
        <v>67</v>
      </c>
      <c r="F17" s="30" t="s">
        <v>67</v>
      </c>
      <c r="G17" s="256">
        <f>2/2</f>
        <v>1</v>
      </c>
      <c r="H17" s="29"/>
    </row>
    <row r="18" spans="1:13" ht="15.75" customHeight="1" x14ac:dyDescent="0.2">
      <c r="A18" s="29"/>
      <c r="B18" s="254"/>
      <c r="C18" s="98"/>
      <c r="D18" s="45" t="s">
        <v>235</v>
      </c>
      <c r="E18" s="61"/>
      <c r="F18" s="62"/>
      <c r="G18" s="61"/>
      <c r="H18" s="29"/>
    </row>
    <row r="19" spans="1:13" ht="14.25" customHeight="1" x14ac:dyDescent="0.2">
      <c r="A19" s="55"/>
      <c r="B19" s="254"/>
      <c r="C19" s="98"/>
      <c r="D19" s="45"/>
      <c r="E19" s="61"/>
      <c r="F19" s="62"/>
      <c r="G19" s="61"/>
      <c r="H19" s="29"/>
    </row>
    <row r="20" spans="1:13" ht="15" customHeight="1" x14ac:dyDescent="0.2">
      <c r="A20" s="29"/>
      <c r="B20" s="254">
        <v>4</v>
      </c>
      <c r="C20" s="98" t="s">
        <v>234</v>
      </c>
      <c r="D20" s="45" t="s">
        <v>233</v>
      </c>
      <c r="E20" s="31" t="s">
        <v>232</v>
      </c>
      <c r="F20" s="30" t="s">
        <v>278</v>
      </c>
      <c r="G20" s="255">
        <f>525/653</f>
        <v>0.80398162327718226</v>
      </c>
      <c r="H20" s="55"/>
      <c r="I20" s="8"/>
      <c r="J20" s="7"/>
      <c r="K20" s="7"/>
      <c r="L20" s="7"/>
      <c r="M20" s="7"/>
    </row>
    <row r="21" spans="1:13" ht="15" customHeight="1" x14ac:dyDescent="0.2">
      <c r="A21" s="29"/>
      <c r="B21" s="254"/>
      <c r="C21" s="98" t="s">
        <v>231</v>
      </c>
      <c r="D21" s="45" t="s">
        <v>230</v>
      </c>
      <c r="E21" s="31"/>
      <c r="F21" s="30"/>
      <c r="G21" s="216"/>
      <c r="H21" s="55"/>
      <c r="I21" s="8"/>
      <c r="J21" s="7"/>
      <c r="K21" s="7"/>
      <c r="L21" s="7"/>
      <c r="M21" s="7"/>
    </row>
    <row r="22" spans="1:13" ht="14.25" customHeight="1" x14ac:dyDescent="0.2">
      <c r="B22" s="33"/>
      <c r="C22" s="45"/>
      <c r="D22" s="45"/>
      <c r="E22" s="61"/>
      <c r="F22" s="62"/>
      <c r="G22" s="61"/>
      <c r="H22" s="55"/>
      <c r="I22" s="8"/>
      <c r="J22" s="7"/>
      <c r="K22" s="7"/>
      <c r="L22" s="7"/>
      <c r="M22" s="7"/>
    </row>
    <row r="23" spans="1:13" ht="15" customHeight="1" x14ac:dyDescent="0.2">
      <c r="B23" s="33">
        <v>5</v>
      </c>
      <c r="C23" s="98" t="s">
        <v>229</v>
      </c>
      <c r="D23" s="45" t="s">
        <v>228</v>
      </c>
      <c r="E23" s="31" t="s">
        <v>227</v>
      </c>
      <c r="F23" s="30" t="s">
        <v>227</v>
      </c>
      <c r="G23" s="83">
        <f>5/5</f>
        <v>1</v>
      </c>
      <c r="H23" s="59"/>
      <c r="I23" s="50"/>
      <c r="J23" s="7"/>
      <c r="K23" s="7"/>
      <c r="L23" s="7"/>
      <c r="M23" s="7"/>
    </row>
    <row r="24" spans="1:13" ht="15" customHeight="1" x14ac:dyDescent="0.2">
      <c r="B24" s="33"/>
      <c r="C24" s="98" t="s">
        <v>226</v>
      </c>
      <c r="D24" s="45" t="s">
        <v>225</v>
      </c>
      <c r="E24" s="61"/>
      <c r="F24" s="62"/>
      <c r="G24" s="61"/>
      <c r="H24" s="59"/>
      <c r="I24" s="50"/>
      <c r="J24" s="7"/>
      <c r="K24" s="7"/>
      <c r="L24" s="7"/>
      <c r="M24" s="7"/>
    </row>
    <row r="25" spans="1:13" ht="15" customHeight="1" x14ac:dyDescent="0.2">
      <c r="B25" s="33"/>
      <c r="C25" s="45"/>
      <c r="D25" s="45" t="s">
        <v>224</v>
      </c>
      <c r="E25" s="49" t="s">
        <v>57</v>
      </c>
      <c r="F25" s="253" t="s">
        <v>139</v>
      </c>
      <c r="G25" s="47">
        <f>0/2*100</f>
        <v>0</v>
      </c>
      <c r="H25" s="29"/>
    </row>
    <row r="26" spans="1:13" ht="12" customHeight="1" x14ac:dyDescent="0.2">
      <c r="B26" s="33"/>
      <c r="C26" s="45"/>
      <c r="D26" s="45" t="s">
        <v>223</v>
      </c>
      <c r="E26" s="61"/>
      <c r="F26" s="62"/>
      <c r="G26" s="61"/>
      <c r="H26" s="29"/>
    </row>
    <row r="27" spans="1:13" ht="12" customHeight="1" x14ac:dyDescent="0.2">
      <c r="B27" s="33"/>
      <c r="C27" s="45"/>
      <c r="D27" s="45"/>
      <c r="E27" s="61"/>
      <c r="F27" s="62"/>
      <c r="G27" s="61"/>
      <c r="H27" s="29"/>
    </row>
    <row r="28" spans="1:13" ht="24" customHeight="1" x14ac:dyDescent="0.2">
      <c r="B28" s="172">
        <v>6</v>
      </c>
      <c r="C28" s="252" t="s">
        <v>222</v>
      </c>
      <c r="D28" s="208" t="s">
        <v>221</v>
      </c>
      <c r="E28" s="31" t="s">
        <v>220</v>
      </c>
      <c r="F28" s="30" t="s">
        <v>219</v>
      </c>
      <c r="G28" s="83">
        <f>110/134</f>
        <v>0.82089552238805974</v>
      </c>
      <c r="H28" s="29"/>
    </row>
    <row r="29" spans="1:13" ht="22.5" customHeight="1" x14ac:dyDescent="0.2">
      <c r="B29" s="33"/>
      <c r="C29" s="45"/>
      <c r="D29" s="208" t="s">
        <v>218</v>
      </c>
      <c r="E29" s="31" t="s">
        <v>217</v>
      </c>
      <c r="F29" s="30" t="s">
        <v>216</v>
      </c>
      <c r="G29" s="31">
        <f>0/200</f>
        <v>0</v>
      </c>
      <c r="H29" s="29"/>
    </row>
    <row r="30" spans="1:13" ht="33" customHeight="1" x14ac:dyDescent="0.2">
      <c r="B30" s="33"/>
      <c r="C30" s="45"/>
      <c r="D30" s="58" t="s">
        <v>215</v>
      </c>
      <c r="E30" s="31" t="s">
        <v>214</v>
      </c>
      <c r="F30" s="30" t="s">
        <v>213</v>
      </c>
      <c r="G30" s="83">
        <f>3872/3545</f>
        <v>1.0922425952045134</v>
      </c>
      <c r="H30" s="29"/>
    </row>
    <row r="31" spans="1:13" ht="28.5" customHeight="1" x14ac:dyDescent="0.2">
      <c r="B31" s="33"/>
      <c r="C31" s="45"/>
      <c r="D31" s="58" t="s">
        <v>212</v>
      </c>
      <c r="E31" s="31" t="s">
        <v>211</v>
      </c>
      <c r="F31" s="30" t="s">
        <v>279</v>
      </c>
      <c r="G31" s="31">
        <f>1/2</f>
        <v>0.5</v>
      </c>
      <c r="H31" s="29"/>
    </row>
    <row r="32" spans="1:13" ht="15" customHeight="1" thickBot="1" x14ac:dyDescent="0.25">
      <c r="B32" s="33"/>
      <c r="C32" s="45"/>
      <c r="D32" s="45"/>
      <c r="E32" s="31"/>
      <c r="F32" s="30"/>
      <c r="G32" s="31"/>
      <c r="H32" s="55"/>
      <c r="I32" s="8"/>
      <c r="J32" s="7"/>
      <c r="K32" s="7"/>
      <c r="L32" s="7"/>
      <c r="M32" s="7"/>
    </row>
    <row r="33" spans="2:14" ht="15" customHeight="1" x14ac:dyDescent="0.2">
      <c r="B33" s="43"/>
      <c r="C33" s="42"/>
      <c r="D33" s="306" t="s">
        <v>210</v>
      </c>
      <c r="E33" s="41"/>
      <c r="F33" s="40"/>
      <c r="G33" s="320">
        <f>SUM(G6:G31)/13</f>
        <v>0.57225707408399829</v>
      </c>
      <c r="H33" s="39"/>
      <c r="I33" s="8"/>
      <c r="J33" s="7"/>
      <c r="K33" s="7"/>
      <c r="L33" s="7"/>
      <c r="M33" s="7"/>
    </row>
    <row r="34" spans="2:14" ht="15" customHeight="1" thickBot="1" x14ac:dyDescent="0.3">
      <c r="B34" s="38"/>
      <c r="C34" s="37"/>
      <c r="D34" s="338"/>
      <c r="E34" s="36"/>
      <c r="F34" s="35"/>
      <c r="G34" s="339"/>
      <c r="H34" s="34"/>
      <c r="I34" s="8"/>
      <c r="J34" s="7"/>
      <c r="K34" s="7"/>
      <c r="L34" s="7"/>
      <c r="M34" s="7"/>
      <c r="N34" s="243"/>
    </row>
    <row r="35" spans="2:14" ht="15" customHeight="1" x14ac:dyDescent="0.25">
      <c r="B35" s="251"/>
      <c r="C35" s="250"/>
      <c r="D35" s="249"/>
      <c r="E35" s="248"/>
      <c r="F35" s="248"/>
      <c r="G35" s="247"/>
      <c r="H35" s="246"/>
      <c r="I35" s="8"/>
      <c r="J35" s="7"/>
      <c r="K35" s="7"/>
      <c r="L35" s="7"/>
      <c r="M35" s="7"/>
      <c r="N35" s="243"/>
    </row>
    <row r="36" spans="2:14" ht="18" x14ac:dyDescent="0.25">
      <c r="B36" s="9"/>
      <c r="D36" s="245"/>
      <c r="E36" s="206"/>
      <c r="F36" s="206"/>
      <c r="G36" s="244"/>
      <c r="H36" s="7"/>
      <c r="I36" s="8"/>
      <c r="J36" s="7"/>
      <c r="K36" s="7"/>
      <c r="L36" s="7"/>
      <c r="M36" s="7"/>
      <c r="N36" s="243"/>
    </row>
    <row r="37" spans="2:14" ht="13.5" customHeight="1" x14ac:dyDescent="0.2">
      <c r="B37" s="33">
        <v>1</v>
      </c>
      <c r="C37" s="98" t="s">
        <v>209</v>
      </c>
      <c r="D37" s="242" t="s">
        <v>208</v>
      </c>
      <c r="E37" s="241" t="s">
        <v>207</v>
      </c>
      <c r="F37" s="184">
        <v>0</v>
      </c>
      <c r="G37" s="184">
        <v>0</v>
      </c>
      <c r="H37" s="286" t="s">
        <v>206</v>
      </c>
    </row>
    <row r="38" spans="2:14" ht="15" customHeight="1" x14ac:dyDescent="0.2">
      <c r="B38" s="33"/>
      <c r="C38" s="98" t="s">
        <v>205</v>
      </c>
      <c r="D38" s="45"/>
      <c r="E38" s="62"/>
      <c r="F38" s="61"/>
      <c r="G38" s="240"/>
      <c r="H38" s="169"/>
    </row>
    <row r="39" spans="2:14" ht="15" customHeight="1" x14ac:dyDescent="0.2">
      <c r="B39" s="33"/>
      <c r="C39" s="98" t="s">
        <v>204</v>
      </c>
      <c r="D39" s="45" t="s">
        <v>203</v>
      </c>
      <c r="E39" s="30" t="s">
        <v>42</v>
      </c>
      <c r="F39" s="239" t="s">
        <v>42</v>
      </c>
      <c r="G39" s="238">
        <f>1/1</f>
        <v>1</v>
      </c>
      <c r="H39" s="237"/>
      <c r="N39" s="1"/>
    </row>
    <row r="40" spans="2:14" ht="15" customHeight="1" x14ac:dyDescent="0.2">
      <c r="B40" s="33"/>
      <c r="C40" s="98"/>
      <c r="D40" s="45"/>
      <c r="E40" s="30"/>
      <c r="F40" s="31"/>
      <c r="G40" s="31"/>
      <c r="H40" s="152"/>
      <c r="N40" s="1"/>
    </row>
    <row r="41" spans="2:14" ht="27" customHeight="1" x14ac:dyDescent="0.2">
      <c r="B41" s="33"/>
      <c r="C41" s="98"/>
      <c r="D41" s="236" t="s">
        <v>202</v>
      </c>
      <c r="E41" s="191" t="s">
        <v>201</v>
      </c>
      <c r="F41" s="191" t="s">
        <v>201</v>
      </c>
      <c r="G41" s="173">
        <f>1/1</f>
        <v>1</v>
      </c>
      <c r="H41" s="152"/>
      <c r="N41" s="1"/>
    </row>
    <row r="42" spans="2:14" ht="15" customHeight="1" x14ac:dyDescent="0.2">
      <c r="B42" s="33"/>
      <c r="C42" s="98"/>
      <c r="D42" s="45"/>
      <c r="E42" s="30"/>
      <c r="F42" s="31"/>
      <c r="G42" s="31"/>
      <c r="H42" s="152"/>
      <c r="N42" s="1"/>
    </row>
    <row r="43" spans="2:14" ht="15" customHeight="1" x14ac:dyDescent="0.2">
      <c r="B43" s="33">
        <v>2</v>
      </c>
      <c r="C43" s="98"/>
      <c r="D43" s="235" t="s">
        <v>200</v>
      </c>
      <c r="E43" s="178">
        <v>1</v>
      </c>
      <c r="F43" s="184">
        <v>0.5</v>
      </c>
      <c r="G43" s="184">
        <f>F43/E43</f>
        <v>0.5</v>
      </c>
      <c r="H43" s="152"/>
      <c r="N43" s="1"/>
    </row>
    <row r="44" spans="2:14" ht="15" customHeight="1" x14ac:dyDescent="0.2">
      <c r="B44" s="33"/>
      <c r="C44" s="98"/>
      <c r="D44" s="98" t="s">
        <v>199</v>
      </c>
      <c r="E44" s="62"/>
      <c r="F44" s="61"/>
      <c r="G44" s="61"/>
      <c r="H44" s="169"/>
      <c r="N44" s="1"/>
    </row>
    <row r="45" spans="2:14" ht="15" customHeight="1" x14ac:dyDescent="0.2">
      <c r="B45" s="33"/>
      <c r="C45" s="98"/>
      <c r="D45" s="190"/>
      <c r="E45" s="30"/>
      <c r="F45" s="31"/>
      <c r="G45" s="31"/>
      <c r="H45" s="169"/>
      <c r="J45" s="234"/>
      <c r="N45" s="1"/>
    </row>
    <row r="46" spans="2:14" ht="15" customHeight="1" x14ac:dyDescent="0.2">
      <c r="B46" s="33"/>
      <c r="C46" s="45"/>
      <c r="D46" s="190" t="s">
        <v>198</v>
      </c>
      <c r="E46" s="30" t="s">
        <v>187</v>
      </c>
      <c r="F46" s="173" t="s">
        <v>197</v>
      </c>
      <c r="G46" s="199">
        <f>0/13*100</f>
        <v>0</v>
      </c>
      <c r="H46" s="152"/>
      <c r="N46" s="1"/>
    </row>
    <row r="47" spans="2:14" ht="15" customHeight="1" x14ac:dyDescent="0.2">
      <c r="B47" s="33"/>
      <c r="C47" s="45"/>
      <c r="D47" s="45" t="s">
        <v>196</v>
      </c>
      <c r="E47" s="206"/>
      <c r="F47" s="31"/>
      <c r="G47" s="31"/>
      <c r="H47" s="152"/>
      <c r="N47" s="1"/>
    </row>
    <row r="48" spans="2:14" ht="15" customHeight="1" x14ac:dyDescent="0.2">
      <c r="B48" s="33"/>
      <c r="C48" s="45"/>
      <c r="D48" s="45"/>
      <c r="E48" s="206"/>
      <c r="F48" s="31"/>
      <c r="G48" s="31"/>
      <c r="H48" s="152"/>
      <c r="N48" s="1"/>
    </row>
    <row r="49" spans="2:14" ht="15" customHeight="1" x14ac:dyDescent="0.2">
      <c r="B49" s="33"/>
      <c r="C49" s="45"/>
      <c r="D49" s="190" t="s">
        <v>195</v>
      </c>
      <c r="E49" s="30" t="s">
        <v>194</v>
      </c>
      <c r="F49" s="173" t="s">
        <v>193</v>
      </c>
      <c r="G49" s="199">
        <f>0/3*100</f>
        <v>0</v>
      </c>
      <c r="H49" s="169"/>
      <c r="N49" s="1"/>
    </row>
    <row r="50" spans="2:14" ht="15" customHeight="1" x14ac:dyDescent="0.2">
      <c r="B50" s="33"/>
      <c r="C50" s="45"/>
      <c r="D50" s="45" t="s">
        <v>192</v>
      </c>
      <c r="E50" s="62"/>
      <c r="F50" s="61"/>
      <c r="G50" s="61"/>
      <c r="H50" s="169"/>
      <c r="N50" s="1"/>
    </row>
    <row r="51" spans="2:14" ht="15" customHeight="1" x14ac:dyDescent="0.2">
      <c r="B51" s="33"/>
      <c r="C51" s="45"/>
      <c r="D51" s="190"/>
      <c r="E51" s="206"/>
      <c r="F51" s="31"/>
      <c r="G51" s="31"/>
      <c r="H51" s="152"/>
      <c r="N51" s="1"/>
    </row>
    <row r="52" spans="2:14" ht="15" customHeight="1" x14ac:dyDescent="0.2">
      <c r="B52" s="33"/>
      <c r="C52" s="45"/>
      <c r="D52" s="45" t="s">
        <v>191</v>
      </c>
      <c r="E52" s="30" t="s">
        <v>190</v>
      </c>
      <c r="F52" s="173" t="s">
        <v>189</v>
      </c>
      <c r="G52" s="199">
        <f>0/1</f>
        <v>0</v>
      </c>
      <c r="H52" s="169"/>
      <c r="N52" s="1"/>
    </row>
    <row r="53" spans="2:14" ht="15" customHeight="1" x14ac:dyDescent="0.2">
      <c r="B53" s="33"/>
      <c r="C53" s="45"/>
      <c r="D53" s="45"/>
      <c r="E53" s="30"/>
      <c r="F53" s="173"/>
      <c r="G53" s="199"/>
      <c r="H53" s="169"/>
      <c r="N53" s="1"/>
    </row>
    <row r="54" spans="2:14" ht="15" customHeight="1" x14ac:dyDescent="0.2">
      <c r="B54" s="33"/>
      <c r="C54" s="45"/>
      <c r="D54" s="45" t="s">
        <v>188</v>
      </c>
      <c r="E54" s="30" t="s">
        <v>187</v>
      </c>
      <c r="F54" s="30" t="s">
        <v>275</v>
      </c>
      <c r="G54" s="199">
        <f>9/13</f>
        <v>0.69230769230769229</v>
      </c>
      <c r="H54" s="152"/>
      <c r="N54" s="1"/>
    </row>
    <row r="55" spans="2:14" ht="15" customHeight="1" x14ac:dyDescent="0.2">
      <c r="B55" s="33"/>
      <c r="C55" s="45"/>
      <c r="D55" s="45" t="s">
        <v>186</v>
      </c>
      <c r="E55" s="30"/>
      <c r="F55" s="31"/>
      <c r="G55" s="31"/>
      <c r="H55" s="152"/>
      <c r="N55" s="1"/>
    </row>
    <row r="56" spans="2:14" ht="15" customHeight="1" thickBot="1" x14ac:dyDescent="0.25">
      <c r="B56" s="233"/>
      <c r="C56" s="232"/>
      <c r="D56" s="232"/>
      <c r="E56" s="231"/>
      <c r="F56" s="230"/>
      <c r="G56" s="229"/>
      <c r="H56" s="228"/>
      <c r="N56" s="1"/>
    </row>
    <row r="57" spans="2:14" ht="15" customHeight="1" x14ac:dyDescent="0.2">
      <c r="B57" s="43"/>
      <c r="C57" s="42"/>
      <c r="D57" s="306" t="s">
        <v>185</v>
      </c>
      <c r="E57" s="41"/>
      <c r="F57" s="40"/>
      <c r="G57" s="320">
        <f>SUM(G37:G54)/8</f>
        <v>0.39903846153846156</v>
      </c>
      <c r="H57" s="39"/>
      <c r="I57" s="8"/>
      <c r="J57" s="7"/>
      <c r="K57" s="7"/>
      <c r="L57" s="7"/>
      <c r="M57" s="7"/>
      <c r="N57" s="1"/>
    </row>
    <row r="58" spans="2:14" ht="15" customHeight="1" thickBot="1" x14ac:dyDescent="0.25">
      <c r="B58" s="38"/>
      <c r="C58" s="37"/>
      <c r="D58" s="307"/>
      <c r="E58" s="36"/>
      <c r="F58" s="35"/>
      <c r="G58" s="321"/>
      <c r="H58" s="34"/>
      <c r="I58" s="8"/>
      <c r="J58" s="7"/>
      <c r="K58" s="7"/>
      <c r="L58" s="7"/>
      <c r="M58" s="7"/>
      <c r="N58" s="1"/>
    </row>
    <row r="59" spans="2:14" ht="15" customHeight="1" x14ac:dyDescent="0.2">
      <c r="B59" s="33">
        <v>1</v>
      </c>
      <c r="C59" s="98" t="s">
        <v>184</v>
      </c>
      <c r="D59" s="45" t="s">
        <v>183</v>
      </c>
      <c r="E59" s="227">
        <v>0.8</v>
      </c>
      <c r="F59" s="226">
        <v>0.63500000000000001</v>
      </c>
      <c r="G59" s="199">
        <f>F59/E59</f>
        <v>0.79374999999999996</v>
      </c>
      <c r="H59" s="283" t="s">
        <v>182</v>
      </c>
      <c r="I59" s="50"/>
      <c r="K59" s="222"/>
      <c r="L59" s="222"/>
      <c r="M59" s="222"/>
      <c r="N59" s="1"/>
    </row>
    <row r="60" spans="2:14" ht="15" customHeight="1" x14ac:dyDescent="0.2">
      <c r="B60" s="33"/>
      <c r="C60" s="98" t="s">
        <v>181</v>
      </c>
      <c r="D60" s="45"/>
      <c r="E60" s="31"/>
      <c r="F60" s="30"/>
      <c r="G60" s="31"/>
      <c r="H60" s="55"/>
      <c r="I60" s="8"/>
      <c r="K60" s="206"/>
      <c r="L60" s="206"/>
      <c r="M60" s="206"/>
      <c r="N60" s="1"/>
    </row>
    <row r="61" spans="2:14" ht="15" customHeight="1" x14ac:dyDescent="0.2">
      <c r="B61" s="33"/>
      <c r="C61" s="98" t="s">
        <v>180</v>
      </c>
      <c r="D61" s="45" t="s">
        <v>179</v>
      </c>
      <c r="E61" s="225">
        <v>1</v>
      </c>
      <c r="F61" s="226">
        <v>0.60119999999999996</v>
      </c>
      <c r="G61" s="83">
        <f>F61/E61</f>
        <v>0.60119999999999996</v>
      </c>
      <c r="H61" s="55"/>
      <c r="I61" s="8"/>
      <c r="K61" s="222"/>
      <c r="L61" s="222"/>
      <c r="M61" s="222"/>
      <c r="N61" s="1"/>
    </row>
    <row r="62" spans="2:14" ht="15" customHeight="1" x14ac:dyDescent="0.2">
      <c r="B62" s="33"/>
      <c r="C62" s="45"/>
      <c r="D62" s="45"/>
      <c r="E62" s="173"/>
      <c r="F62" s="191"/>
      <c r="G62" s="31"/>
      <c r="H62" s="55"/>
      <c r="I62" s="8"/>
      <c r="K62" s="222"/>
      <c r="L62" s="222"/>
      <c r="M62" s="222"/>
      <c r="N62" s="1"/>
    </row>
    <row r="63" spans="2:14" ht="15" customHeight="1" x14ac:dyDescent="0.2">
      <c r="B63" s="33"/>
      <c r="C63" s="45"/>
      <c r="D63" s="45" t="s">
        <v>178</v>
      </c>
      <c r="E63" s="225">
        <v>1</v>
      </c>
      <c r="F63" s="224">
        <v>0.42120000000000002</v>
      </c>
      <c r="G63" s="199">
        <f>F63/E63</f>
        <v>0.42120000000000002</v>
      </c>
      <c r="H63" s="55"/>
      <c r="I63" s="8"/>
      <c r="K63" s="222"/>
      <c r="L63" s="223"/>
      <c r="M63" s="222"/>
      <c r="N63" s="28"/>
    </row>
    <row r="64" spans="2:14" ht="15" customHeight="1" thickBot="1" x14ac:dyDescent="0.25">
      <c r="B64" s="33"/>
      <c r="C64" s="45"/>
      <c r="D64" s="45"/>
      <c r="E64" s="61"/>
      <c r="F64" s="62"/>
      <c r="G64" s="61"/>
      <c r="H64" s="55"/>
      <c r="I64" s="8"/>
      <c r="J64" s="7"/>
      <c r="K64" s="7"/>
      <c r="L64" s="7"/>
      <c r="M64" s="7"/>
      <c r="N64" s="28"/>
    </row>
    <row r="65" spans="2:14" ht="15" customHeight="1" x14ac:dyDescent="0.2">
      <c r="B65" s="43"/>
      <c r="C65" s="42"/>
      <c r="D65" s="306" t="s">
        <v>177</v>
      </c>
      <c r="E65" s="41"/>
      <c r="F65" s="40"/>
      <c r="G65" s="320">
        <f>(G59+G61+G63)/3</f>
        <v>0.60538333333333327</v>
      </c>
      <c r="H65" s="39"/>
      <c r="I65" s="8"/>
      <c r="J65" s="7"/>
      <c r="K65" s="7"/>
      <c r="L65" s="7"/>
      <c r="M65" s="7"/>
      <c r="N65" s="28"/>
    </row>
    <row r="66" spans="2:14" ht="15" customHeight="1" thickBot="1" x14ac:dyDescent="0.25">
      <c r="B66" s="38"/>
      <c r="C66" s="37"/>
      <c r="D66" s="307"/>
      <c r="E66" s="36"/>
      <c r="F66" s="35"/>
      <c r="G66" s="321"/>
      <c r="H66" s="34"/>
      <c r="I66" s="8"/>
      <c r="J66" s="7"/>
      <c r="K66" s="7"/>
      <c r="L66" s="7"/>
      <c r="M66" s="7"/>
      <c r="N66" s="28"/>
    </row>
    <row r="67" spans="2:14" ht="13.5" customHeight="1" x14ac:dyDescent="0.2">
      <c r="B67" s="221"/>
      <c r="C67" s="220"/>
      <c r="D67" s="220"/>
      <c r="E67" s="218"/>
      <c r="F67" s="219"/>
      <c r="G67" s="218"/>
      <c r="H67" s="217"/>
      <c r="I67" s="8"/>
      <c r="J67" s="7"/>
      <c r="K67" s="7"/>
      <c r="L67" s="7"/>
      <c r="M67" s="7"/>
      <c r="N67" s="28"/>
    </row>
    <row r="68" spans="2:14" ht="27.75" customHeight="1" x14ac:dyDescent="0.2">
      <c r="B68" s="33">
        <v>1</v>
      </c>
      <c r="C68" s="314" t="s">
        <v>176</v>
      </c>
      <c r="D68" s="51" t="s">
        <v>175</v>
      </c>
      <c r="E68" s="31" t="s">
        <v>68</v>
      </c>
      <c r="F68" s="30" t="s">
        <v>59</v>
      </c>
      <c r="G68" s="57">
        <f>3/4</f>
        <v>0.75</v>
      </c>
      <c r="H68" s="285" t="s">
        <v>174</v>
      </c>
      <c r="I68" s="50"/>
      <c r="K68" s="206"/>
      <c r="L68" s="206"/>
      <c r="M68" s="206"/>
      <c r="N68" s="28"/>
    </row>
    <row r="69" spans="2:14" ht="29.25" customHeight="1" x14ac:dyDescent="0.2">
      <c r="B69" s="33"/>
      <c r="C69" s="314"/>
      <c r="D69" s="51" t="s">
        <v>173</v>
      </c>
      <c r="E69" s="31" t="s">
        <v>172</v>
      </c>
      <c r="F69" s="30" t="s">
        <v>171</v>
      </c>
      <c r="G69" s="216">
        <f>0/1</f>
        <v>0</v>
      </c>
      <c r="H69" s="55"/>
      <c r="I69" s="8"/>
      <c r="K69" s="206"/>
      <c r="L69" s="206"/>
      <c r="M69" s="206"/>
      <c r="N69" s="28"/>
    </row>
    <row r="70" spans="2:14" ht="28.5" customHeight="1" x14ac:dyDescent="0.2">
      <c r="B70" s="33"/>
      <c r="C70" s="98"/>
      <c r="D70" s="215" t="s">
        <v>170</v>
      </c>
      <c r="E70" s="31" t="s">
        <v>169</v>
      </c>
      <c r="F70" s="31" t="s">
        <v>169</v>
      </c>
      <c r="G70" s="173">
        <f>1/1</f>
        <v>1</v>
      </c>
      <c r="H70" s="113"/>
      <c r="I70" s="50"/>
      <c r="K70" s="206"/>
      <c r="L70" s="206"/>
      <c r="M70" s="206"/>
      <c r="N70" s="28"/>
    </row>
    <row r="71" spans="2:14" ht="33" customHeight="1" thickBot="1" x14ac:dyDescent="0.25">
      <c r="B71" s="27"/>
      <c r="C71" s="214"/>
      <c r="D71" s="213" t="s">
        <v>168</v>
      </c>
      <c r="E71" s="109" t="s">
        <v>167</v>
      </c>
      <c r="F71" s="109" t="s">
        <v>166</v>
      </c>
      <c r="G71" s="212">
        <f>0/3</f>
        <v>0</v>
      </c>
      <c r="H71" s="211"/>
      <c r="I71" s="50"/>
      <c r="K71" s="206"/>
      <c r="L71" s="206"/>
      <c r="M71" s="206"/>
      <c r="N71" s="28"/>
    </row>
    <row r="72" spans="2:14" ht="14.25" customHeight="1" thickTop="1" x14ac:dyDescent="0.2">
      <c r="B72" s="33"/>
      <c r="C72" s="98"/>
      <c r="D72" s="207"/>
      <c r="E72" s="31"/>
      <c r="F72" s="30"/>
      <c r="G72" s="173"/>
      <c r="H72" s="59"/>
      <c r="I72" s="50"/>
      <c r="K72" s="206"/>
      <c r="L72" s="206"/>
      <c r="M72" s="206"/>
      <c r="N72" s="28"/>
    </row>
    <row r="73" spans="2:14" ht="13.5" customHeight="1" x14ac:dyDescent="0.2">
      <c r="B73" s="33">
        <v>2</v>
      </c>
      <c r="C73" s="322" t="s">
        <v>165</v>
      </c>
      <c r="D73" s="340" t="s">
        <v>164</v>
      </c>
      <c r="E73" s="31" t="s">
        <v>68</v>
      </c>
      <c r="F73" s="30" t="s">
        <v>59</v>
      </c>
      <c r="G73" s="199">
        <f>3/4</f>
        <v>0.75</v>
      </c>
      <c r="H73" s="55"/>
      <c r="I73" s="8"/>
      <c r="K73" s="206"/>
      <c r="L73" s="206"/>
      <c r="M73" s="206"/>
      <c r="N73" s="28"/>
    </row>
    <row r="74" spans="2:14" x14ac:dyDescent="0.2">
      <c r="B74" s="33"/>
      <c r="C74" s="322"/>
      <c r="D74" s="340"/>
      <c r="E74" s="31"/>
      <c r="F74" s="30"/>
      <c r="G74" s="31"/>
      <c r="H74" s="55"/>
      <c r="I74" s="8"/>
      <c r="K74" s="206"/>
      <c r="L74" s="206"/>
      <c r="M74" s="206"/>
      <c r="N74" s="28"/>
    </row>
    <row r="75" spans="2:14" ht="15" customHeight="1" x14ac:dyDescent="0.2">
      <c r="B75" s="33"/>
      <c r="C75" s="322"/>
      <c r="D75" s="315" t="s">
        <v>163</v>
      </c>
      <c r="E75" s="31" t="s">
        <v>142</v>
      </c>
      <c r="F75" s="30" t="s">
        <v>155</v>
      </c>
      <c r="G75" s="199">
        <f>4/5</f>
        <v>0.8</v>
      </c>
      <c r="H75" s="55"/>
      <c r="I75" s="8"/>
      <c r="J75" s="210"/>
      <c r="K75" s="206"/>
      <c r="L75" s="206"/>
      <c r="M75" s="206"/>
      <c r="N75" s="28"/>
    </row>
    <row r="76" spans="2:14" ht="15" customHeight="1" x14ac:dyDescent="0.2">
      <c r="B76" s="33"/>
      <c r="C76" s="98"/>
      <c r="D76" s="315"/>
      <c r="E76" s="31"/>
      <c r="F76" s="30"/>
      <c r="G76" s="31"/>
      <c r="H76" s="55"/>
      <c r="I76" s="8"/>
      <c r="K76" s="206"/>
      <c r="L76" s="206"/>
      <c r="M76" s="206"/>
      <c r="N76" s="28"/>
    </row>
    <row r="77" spans="2:14" ht="15" customHeight="1" x14ac:dyDescent="0.2">
      <c r="B77" s="33"/>
      <c r="C77" s="45"/>
      <c r="D77" s="45" t="s">
        <v>161</v>
      </c>
      <c r="E77" s="31" t="s">
        <v>145</v>
      </c>
      <c r="F77" s="30" t="s">
        <v>274</v>
      </c>
      <c r="G77" s="199">
        <f>9/12</f>
        <v>0.75</v>
      </c>
      <c r="H77" s="55"/>
      <c r="I77" s="8"/>
      <c r="K77" s="206"/>
      <c r="L77" s="206"/>
      <c r="M77" s="206"/>
      <c r="N77" s="28"/>
    </row>
    <row r="78" spans="2:14" ht="12.75" customHeight="1" x14ac:dyDescent="0.2">
      <c r="B78" s="33"/>
      <c r="C78" s="45"/>
      <c r="D78" s="190"/>
      <c r="E78" s="31"/>
      <c r="F78" s="31"/>
      <c r="G78" s="173"/>
      <c r="H78" s="55"/>
      <c r="I78" s="8"/>
      <c r="K78" s="209"/>
      <c r="L78" s="209"/>
      <c r="M78" s="209"/>
      <c r="N78" s="28"/>
    </row>
    <row r="79" spans="2:14" ht="15" customHeight="1" x14ac:dyDescent="0.2">
      <c r="B79" s="33">
        <v>3</v>
      </c>
      <c r="C79" s="314" t="s">
        <v>160</v>
      </c>
      <c r="D79" s="315" t="s">
        <v>159</v>
      </c>
      <c r="E79" s="31" t="s">
        <v>68</v>
      </c>
      <c r="F79" s="31" t="s">
        <v>59</v>
      </c>
      <c r="G79" s="199">
        <f>3/4</f>
        <v>0.75</v>
      </c>
      <c r="H79" s="55"/>
      <c r="I79" s="8"/>
      <c r="K79" s="206"/>
      <c r="L79" s="206"/>
      <c r="M79" s="206"/>
      <c r="N79" s="28"/>
    </row>
    <row r="80" spans="2:14" ht="12" customHeight="1" x14ac:dyDescent="0.2">
      <c r="B80" s="33"/>
      <c r="C80" s="314"/>
      <c r="D80" s="315"/>
      <c r="E80" s="31"/>
      <c r="F80" s="30"/>
      <c r="G80" s="199"/>
      <c r="H80" s="55"/>
      <c r="I80" s="8"/>
      <c r="K80" s="209"/>
      <c r="L80" s="209"/>
      <c r="M80" s="209"/>
      <c r="N80" s="28"/>
    </row>
    <row r="81" spans="2:14" ht="25.5" customHeight="1" x14ac:dyDescent="0.2">
      <c r="B81" s="33"/>
      <c r="C81" s="45"/>
      <c r="D81" s="208" t="s">
        <v>158</v>
      </c>
      <c r="E81" s="173" t="s">
        <v>145</v>
      </c>
      <c r="F81" s="191" t="s">
        <v>274</v>
      </c>
      <c r="G81" s="199">
        <f>9/12</f>
        <v>0.75</v>
      </c>
      <c r="H81" s="55"/>
      <c r="I81" s="8"/>
      <c r="K81" s="206"/>
      <c r="L81" s="206"/>
      <c r="M81" s="206"/>
      <c r="N81" s="28"/>
    </row>
    <row r="82" spans="2:14" ht="24" customHeight="1" x14ac:dyDescent="0.2">
      <c r="B82" s="33"/>
      <c r="C82" s="45"/>
      <c r="D82" s="207" t="s">
        <v>157</v>
      </c>
      <c r="E82" s="173" t="s">
        <v>140</v>
      </c>
      <c r="F82" s="191" t="s">
        <v>73</v>
      </c>
      <c r="G82" s="199">
        <f>3/4</f>
        <v>0.75</v>
      </c>
      <c r="H82" s="55"/>
      <c r="I82" s="8"/>
      <c r="K82" s="206"/>
      <c r="L82" s="206"/>
      <c r="M82" s="206"/>
      <c r="N82" s="28"/>
    </row>
    <row r="83" spans="2:14" ht="15" customHeight="1" x14ac:dyDescent="0.2">
      <c r="B83" s="33"/>
      <c r="C83" s="45"/>
      <c r="D83" s="45" t="s">
        <v>156</v>
      </c>
      <c r="E83" s="49" t="s">
        <v>155</v>
      </c>
      <c r="F83" s="49" t="s">
        <v>162</v>
      </c>
      <c r="G83" s="205">
        <f>3/4</f>
        <v>0.75</v>
      </c>
      <c r="H83" s="55"/>
      <c r="I83" s="8"/>
      <c r="N83" s="28"/>
    </row>
    <row r="84" spans="2:14" ht="15" customHeight="1" thickBot="1" x14ac:dyDescent="0.25">
      <c r="B84" s="33"/>
      <c r="C84" s="45"/>
      <c r="D84" s="45"/>
      <c r="E84" s="49"/>
      <c r="F84" s="49"/>
      <c r="G84" s="49"/>
      <c r="H84" s="55"/>
      <c r="I84" s="8"/>
    </row>
    <row r="85" spans="2:14" ht="15" customHeight="1" x14ac:dyDescent="0.2">
      <c r="B85" s="43"/>
      <c r="C85" s="42"/>
      <c r="D85" s="306" t="s">
        <v>154</v>
      </c>
      <c r="E85" s="41"/>
      <c r="F85" s="40"/>
      <c r="G85" s="308">
        <f>SUM(G68:G83)/11</f>
        <v>0.64090909090909087</v>
      </c>
      <c r="H85" s="39"/>
      <c r="I85" s="8"/>
      <c r="J85" s="7"/>
      <c r="K85" s="7"/>
      <c r="L85" s="7"/>
      <c r="M85" s="7"/>
    </row>
    <row r="86" spans="2:14" ht="9.75" customHeight="1" thickBot="1" x14ac:dyDescent="0.25">
      <c r="B86" s="38"/>
      <c r="C86" s="37"/>
      <c r="D86" s="307"/>
      <c r="E86" s="36"/>
      <c r="F86" s="35"/>
      <c r="G86" s="309"/>
      <c r="H86" s="34"/>
      <c r="I86" s="8"/>
      <c r="J86" s="7"/>
      <c r="K86" s="7"/>
      <c r="L86" s="7"/>
      <c r="M86" s="7"/>
    </row>
    <row r="87" spans="2:14" ht="15" customHeight="1" x14ac:dyDescent="0.2">
      <c r="B87" s="33">
        <v>1</v>
      </c>
      <c r="C87" s="98" t="s">
        <v>153</v>
      </c>
      <c r="D87" s="98" t="s">
        <v>152</v>
      </c>
      <c r="E87" s="201"/>
      <c r="F87" s="177"/>
      <c r="G87" s="184"/>
      <c r="H87" s="283" t="s">
        <v>151</v>
      </c>
      <c r="I87" s="50"/>
      <c r="J87" s="7"/>
      <c r="K87" s="7"/>
      <c r="L87" s="7"/>
      <c r="M87" s="7"/>
      <c r="N87" s="2">
        <v>64665000</v>
      </c>
    </row>
    <row r="88" spans="2:14" ht="15" customHeight="1" x14ac:dyDescent="0.2">
      <c r="B88" s="33"/>
      <c r="C88" s="98" t="s">
        <v>150</v>
      </c>
      <c r="D88" s="98" t="s">
        <v>149</v>
      </c>
      <c r="E88" s="58"/>
      <c r="F88" s="202"/>
      <c r="G88" s="204"/>
      <c r="H88" s="196"/>
      <c r="I88" s="8"/>
      <c r="J88" s="7"/>
      <c r="K88" s="7"/>
      <c r="L88" s="7"/>
      <c r="M88" s="7"/>
    </row>
    <row r="89" spans="2:14" ht="15" customHeight="1" x14ac:dyDescent="0.2">
      <c r="B89" s="33"/>
      <c r="C89" s="45"/>
      <c r="D89" s="45"/>
      <c r="E89" s="58"/>
      <c r="F89" s="202"/>
      <c r="G89" s="58"/>
      <c r="H89" s="196"/>
      <c r="I89" s="8"/>
      <c r="J89" s="7"/>
      <c r="K89" s="7"/>
      <c r="L89" s="7"/>
      <c r="M89" s="7"/>
      <c r="N89" s="2">
        <v>39220000</v>
      </c>
    </row>
    <row r="90" spans="2:14" ht="15" customHeight="1" x14ac:dyDescent="0.2">
      <c r="B90" s="33"/>
      <c r="C90" s="45"/>
      <c r="D90" s="45" t="s">
        <v>148</v>
      </c>
      <c r="E90" s="31" t="s">
        <v>42</v>
      </c>
      <c r="F90" s="30" t="s">
        <v>42</v>
      </c>
      <c r="G90" s="57">
        <f>1/1</f>
        <v>1</v>
      </c>
      <c r="H90" s="194"/>
      <c r="I90" s="8"/>
      <c r="J90" s="7"/>
      <c r="K90" s="7"/>
      <c r="L90" s="7"/>
      <c r="M90" s="7"/>
    </row>
    <row r="91" spans="2:14" ht="12" customHeight="1" x14ac:dyDescent="0.2">
      <c r="B91" s="33"/>
      <c r="C91" s="45"/>
      <c r="D91" s="45"/>
      <c r="E91" s="58"/>
      <c r="F91" s="202"/>
      <c r="G91" s="203"/>
      <c r="H91" s="194"/>
      <c r="I91" s="8"/>
      <c r="J91" s="7"/>
      <c r="K91" s="7"/>
      <c r="L91" s="7"/>
      <c r="M91" s="7"/>
    </row>
    <row r="92" spans="2:14" ht="15" customHeight="1" x14ac:dyDescent="0.2">
      <c r="B92" s="33"/>
      <c r="C92" s="45"/>
      <c r="D92" s="305" t="s">
        <v>147</v>
      </c>
      <c r="E92" s="31" t="s">
        <v>37</v>
      </c>
      <c r="F92" s="30" t="s">
        <v>265</v>
      </c>
      <c r="G92" s="199">
        <f>9/12</f>
        <v>0.75</v>
      </c>
      <c r="H92" s="194"/>
      <c r="I92" s="50"/>
      <c r="J92" s="7"/>
      <c r="K92" s="7"/>
      <c r="L92" s="7"/>
      <c r="M92" s="7"/>
      <c r="N92" s="2">
        <v>25000000</v>
      </c>
    </row>
    <row r="93" spans="2:14" ht="12" customHeight="1" x14ac:dyDescent="0.2">
      <c r="B93" s="33"/>
      <c r="C93" s="45"/>
      <c r="D93" s="305"/>
      <c r="E93" s="58"/>
      <c r="F93" s="202"/>
      <c r="G93" s="58"/>
      <c r="H93" s="194"/>
      <c r="I93" s="8"/>
      <c r="J93" s="7"/>
      <c r="K93" s="7"/>
      <c r="L93" s="7"/>
      <c r="M93" s="7"/>
    </row>
    <row r="94" spans="2:14" ht="15" customHeight="1" x14ac:dyDescent="0.2">
      <c r="B94" s="33"/>
      <c r="C94" s="45"/>
      <c r="D94" s="98"/>
      <c r="E94" s="201"/>
      <c r="F94" s="177"/>
      <c r="G94" s="200"/>
      <c r="H94" s="59"/>
      <c r="N94" s="2">
        <v>52335000</v>
      </c>
    </row>
    <row r="95" spans="2:14" ht="12.75" customHeight="1" x14ac:dyDescent="0.2">
      <c r="B95" s="33"/>
      <c r="C95" s="45"/>
      <c r="D95" s="45" t="s">
        <v>146</v>
      </c>
      <c r="E95" s="31" t="s">
        <v>145</v>
      </c>
      <c r="F95" s="30" t="s">
        <v>274</v>
      </c>
      <c r="G95" s="83">
        <f>9/12</f>
        <v>0.75</v>
      </c>
      <c r="H95" s="196"/>
      <c r="N95" s="2">
        <v>46238000</v>
      </c>
    </row>
    <row r="96" spans="2:14" ht="15" customHeight="1" x14ac:dyDescent="0.2">
      <c r="B96" s="33"/>
      <c r="C96" s="45"/>
      <c r="D96" s="51"/>
      <c r="E96" s="31"/>
      <c r="F96" s="30"/>
      <c r="G96" s="199"/>
      <c r="H96" s="194"/>
    </row>
    <row r="97" spans="2:14" ht="15" customHeight="1" x14ac:dyDescent="0.2">
      <c r="B97" s="33"/>
      <c r="C97" s="45"/>
      <c r="D97" s="51" t="s">
        <v>144</v>
      </c>
      <c r="E97" s="173" t="s">
        <v>143</v>
      </c>
      <c r="F97" s="191" t="s">
        <v>276</v>
      </c>
      <c r="G97" s="197">
        <f>8/12</f>
        <v>0.66666666666666663</v>
      </c>
      <c r="H97" s="196"/>
      <c r="N97" s="2">
        <v>171170000</v>
      </c>
    </row>
    <row r="98" spans="2:14" ht="15" customHeight="1" x14ac:dyDescent="0.2">
      <c r="B98" s="33"/>
      <c r="C98" s="45"/>
      <c r="D98" s="198"/>
      <c r="E98" s="173"/>
      <c r="F98" s="191"/>
      <c r="G98" s="197"/>
      <c r="H98" s="196"/>
    </row>
    <row r="99" spans="2:14" ht="15" customHeight="1" x14ac:dyDescent="0.2">
      <c r="B99" s="33"/>
      <c r="C99" s="45"/>
      <c r="D99" s="315" t="s">
        <v>141</v>
      </c>
      <c r="E99" s="332" t="s">
        <v>140</v>
      </c>
      <c r="F99" s="332" t="s">
        <v>57</v>
      </c>
      <c r="G99" s="333">
        <f>2/4</f>
        <v>0.5</v>
      </c>
      <c r="H99" s="194"/>
    </row>
    <row r="100" spans="2:14" ht="22.5" customHeight="1" x14ac:dyDescent="0.2">
      <c r="B100" s="33"/>
      <c r="C100" s="45"/>
      <c r="D100" s="315"/>
      <c r="E100" s="332"/>
      <c r="F100" s="332"/>
      <c r="G100" s="333"/>
      <c r="H100" s="196"/>
    </row>
    <row r="101" spans="2:14" ht="12" customHeight="1" thickBot="1" x14ac:dyDescent="0.25">
      <c r="B101" s="33"/>
      <c r="C101" s="45"/>
      <c r="D101" s="45"/>
      <c r="E101" s="173"/>
      <c r="F101" s="191"/>
      <c r="G101" s="195"/>
      <c r="H101" s="194"/>
      <c r="I101" s="50"/>
      <c r="J101" s="7"/>
      <c r="K101" s="7"/>
      <c r="L101" s="7"/>
      <c r="M101" s="7"/>
    </row>
    <row r="102" spans="2:14" ht="15" customHeight="1" x14ac:dyDescent="0.2">
      <c r="B102" s="43"/>
      <c r="C102" s="42"/>
      <c r="D102" s="306" t="s">
        <v>138</v>
      </c>
      <c r="E102" s="41"/>
      <c r="F102" s="40"/>
      <c r="G102" s="320">
        <f>SUM(G90:G100)/5</f>
        <v>0.73333333333333328</v>
      </c>
      <c r="H102" s="193"/>
    </row>
    <row r="103" spans="2:14" ht="15" customHeight="1" thickBot="1" x14ac:dyDescent="0.25">
      <c r="B103" s="38"/>
      <c r="C103" s="37"/>
      <c r="D103" s="307"/>
      <c r="E103" s="36"/>
      <c r="F103" s="35"/>
      <c r="G103" s="321"/>
      <c r="H103" s="192"/>
      <c r="I103" s="8"/>
      <c r="J103" s="7"/>
      <c r="K103" s="7"/>
      <c r="L103" s="7"/>
      <c r="M103" s="7"/>
      <c r="N103" s="2">
        <v>65930000</v>
      </c>
    </row>
    <row r="104" spans="2:14" ht="15" customHeight="1" x14ac:dyDescent="0.2">
      <c r="B104" s="33">
        <v>1</v>
      </c>
      <c r="C104" s="98" t="s">
        <v>137</v>
      </c>
      <c r="D104" s="45" t="s">
        <v>136</v>
      </c>
      <c r="E104" s="173" t="s">
        <v>135</v>
      </c>
      <c r="F104" s="191" t="s">
        <v>266</v>
      </c>
      <c r="G104" s="57">
        <f>159/255</f>
        <v>0.62352941176470589</v>
      </c>
      <c r="H104" s="283" t="s">
        <v>134</v>
      </c>
      <c r="I104" s="50"/>
      <c r="J104" s="7"/>
      <c r="K104" s="7"/>
      <c r="L104" s="7"/>
      <c r="M104" s="7"/>
      <c r="N104" s="2">
        <v>2001065000</v>
      </c>
    </row>
    <row r="105" spans="2:14" ht="15" customHeight="1" x14ac:dyDescent="0.2">
      <c r="B105" s="33"/>
      <c r="C105" s="98" t="s">
        <v>133</v>
      </c>
      <c r="D105" s="45" t="s">
        <v>132</v>
      </c>
      <c r="E105" s="31"/>
      <c r="F105" s="30"/>
      <c r="G105" s="31"/>
      <c r="H105" s="55"/>
      <c r="I105" s="8"/>
      <c r="J105" s="7"/>
      <c r="K105" s="7"/>
      <c r="L105" s="7"/>
      <c r="M105" s="7"/>
    </row>
    <row r="106" spans="2:14" ht="15" customHeight="1" x14ac:dyDescent="0.2">
      <c r="B106" s="33"/>
      <c r="C106" s="98" t="s">
        <v>131</v>
      </c>
      <c r="D106" s="190"/>
      <c r="E106" s="315" t="s">
        <v>130</v>
      </c>
      <c r="F106" s="330" t="s">
        <v>129</v>
      </c>
      <c r="G106" s="334">
        <f>0/3</f>
        <v>0</v>
      </c>
      <c r="H106" s="29"/>
      <c r="N106" s="2">
        <v>77600000</v>
      </c>
    </row>
    <row r="107" spans="2:14" ht="15" customHeight="1" x14ac:dyDescent="0.2">
      <c r="B107" s="33"/>
      <c r="C107" s="45"/>
      <c r="D107" s="45"/>
      <c r="E107" s="315"/>
      <c r="F107" s="330"/>
      <c r="G107" s="334"/>
      <c r="H107" s="29"/>
    </row>
    <row r="108" spans="2:14" ht="15" customHeight="1" x14ac:dyDescent="0.2">
      <c r="B108" s="33"/>
      <c r="C108" s="45"/>
      <c r="D108" s="45"/>
      <c r="E108" s="31"/>
      <c r="F108" s="30"/>
      <c r="G108" s="57"/>
      <c r="H108" s="29"/>
      <c r="N108" s="2">
        <v>74950000</v>
      </c>
    </row>
    <row r="109" spans="2:14" ht="15" customHeight="1" x14ac:dyDescent="0.2">
      <c r="B109" s="33"/>
      <c r="C109" s="45"/>
      <c r="D109" s="45"/>
      <c r="E109" s="315" t="s">
        <v>128</v>
      </c>
      <c r="F109" s="330" t="s">
        <v>127</v>
      </c>
      <c r="G109" s="331">
        <v>0.71530000000000005</v>
      </c>
      <c r="H109" s="29"/>
    </row>
    <row r="110" spans="2:14" ht="15" customHeight="1" x14ac:dyDescent="0.2">
      <c r="B110" s="33"/>
      <c r="C110" s="45"/>
      <c r="D110" s="45"/>
      <c r="E110" s="315"/>
      <c r="F110" s="330"/>
      <c r="G110" s="331"/>
      <c r="H110" s="29"/>
    </row>
    <row r="111" spans="2:14" ht="15" customHeight="1" thickBot="1" x14ac:dyDescent="0.25">
      <c r="B111" s="27"/>
      <c r="C111" s="112"/>
      <c r="D111" s="189"/>
      <c r="E111" s="109"/>
      <c r="F111" s="188"/>
      <c r="G111" s="109"/>
      <c r="H111" s="23"/>
    </row>
    <row r="112" spans="2:14" ht="15" customHeight="1" thickTop="1" x14ac:dyDescent="0.2">
      <c r="B112" s="33"/>
      <c r="C112" s="45"/>
      <c r="D112" s="310" t="s">
        <v>126</v>
      </c>
      <c r="E112" s="31"/>
      <c r="F112" s="187"/>
      <c r="G112" s="324">
        <f>SUM(G104:G110)/3</f>
        <v>0.44627647058823533</v>
      </c>
      <c r="H112" s="55"/>
      <c r="I112" s="8"/>
    </row>
    <row r="113" spans="2:14" ht="15" customHeight="1" thickBot="1" x14ac:dyDescent="0.25">
      <c r="B113" s="38"/>
      <c r="C113" s="37"/>
      <c r="D113" s="307"/>
      <c r="E113" s="36"/>
      <c r="F113" s="35"/>
      <c r="G113" s="325"/>
      <c r="H113" s="34"/>
      <c r="I113" s="8"/>
      <c r="J113" s="7"/>
      <c r="K113" s="7"/>
      <c r="L113" s="7"/>
      <c r="M113" s="7"/>
      <c r="N113" s="186">
        <f>SUM(N104:N110)</f>
        <v>2153615000</v>
      </c>
    </row>
    <row r="114" spans="2:14" ht="52.5" customHeight="1" x14ac:dyDescent="0.2">
      <c r="B114" s="64"/>
      <c r="C114" s="185" t="s">
        <v>125</v>
      </c>
      <c r="D114" s="165" t="s">
        <v>124</v>
      </c>
      <c r="E114" s="178"/>
      <c r="F114" s="184"/>
      <c r="G114" s="183"/>
      <c r="H114" s="168" t="s">
        <v>123</v>
      </c>
      <c r="I114" s="182"/>
      <c r="J114" s="181"/>
      <c r="K114" s="181"/>
      <c r="L114" s="181"/>
      <c r="M114" s="181"/>
      <c r="N114" s="180">
        <v>265970000</v>
      </c>
    </row>
    <row r="115" spans="2:14" ht="15" customHeight="1" x14ac:dyDescent="0.2">
      <c r="B115" s="33">
        <v>1</v>
      </c>
      <c r="C115" s="175"/>
      <c r="D115" s="179" t="s">
        <v>122</v>
      </c>
      <c r="E115" s="178"/>
      <c r="F115" s="177"/>
      <c r="G115" s="176"/>
      <c r="H115" s="169"/>
      <c r="I115" s="8"/>
      <c r="J115" s="7"/>
      <c r="K115" s="7"/>
      <c r="L115" s="7"/>
      <c r="M115" s="7"/>
    </row>
    <row r="116" spans="2:14" ht="27" customHeight="1" x14ac:dyDescent="0.2">
      <c r="B116" s="33"/>
      <c r="C116" s="175"/>
      <c r="D116" s="174" t="s">
        <v>121</v>
      </c>
      <c r="E116" s="173" t="s">
        <v>120</v>
      </c>
      <c r="F116" s="279" t="s">
        <v>120</v>
      </c>
      <c r="G116" s="280">
        <f>462/462</f>
        <v>1</v>
      </c>
      <c r="H116" s="169"/>
      <c r="I116" s="8"/>
      <c r="J116" s="7"/>
      <c r="K116" s="7"/>
      <c r="L116" s="7"/>
      <c r="M116" s="7"/>
    </row>
    <row r="117" spans="2:14" ht="21" customHeight="1" x14ac:dyDescent="0.2">
      <c r="B117" s="172"/>
      <c r="C117" s="171"/>
      <c r="D117" s="136" t="s">
        <v>119</v>
      </c>
      <c r="E117" s="140" t="s">
        <v>118</v>
      </c>
      <c r="F117" s="145" t="s">
        <v>117</v>
      </c>
      <c r="G117" s="170">
        <f>3/3</f>
        <v>1</v>
      </c>
      <c r="H117" s="169"/>
      <c r="I117" s="8"/>
      <c r="J117" s="7"/>
      <c r="K117" s="7"/>
      <c r="L117" s="7"/>
      <c r="M117" s="7"/>
    </row>
    <row r="118" spans="2:14" ht="26.25" customHeight="1" x14ac:dyDescent="0.2">
      <c r="B118" s="166"/>
      <c r="C118" s="141"/>
      <c r="D118" s="136" t="s">
        <v>116</v>
      </c>
      <c r="E118" s="155" t="s">
        <v>115</v>
      </c>
      <c r="F118" s="154" t="s">
        <v>114</v>
      </c>
      <c r="G118" s="154">
        <f>1.5/2</f>
        <v>0.75</v>
      </c>
      <c r="H118" s="131"/>
      <c r="I118" s="8"/>
      <c r="J118" s="7"/>
      <c r="K118" s="7"/>
      <c r="L118" s="7"/>
      <c r="M118" s="7"/>
    </row>
    <row r="119" spans="2:14" ht="18" customHeight="1" x14ac:dyDescent="0.2">
      <c r="B119" s="166"/>
      <c r="C119" s="141"/>
      <c r="D119" s="141" t="s">
        <v>113</v>
      </c>
      <c r="E119" s="155" t="s">
        <v>37</v>
      </c>
      <c r="F119" s="154" t="s">
        <v>265</v>
      </c>
      <c r="G119" s="132">
        <f>9/12</f>
        <v>0.75</v>
      </c>
      <c r="H119" s="131"/>
      <c r="I119" s="8"/>
      <c r="J119" s="7"/>
      <c r="K119" s="7"/>
      <c r="L119" s="7"/>
      <c r="M119" s="7"/>
    </row>
    <row r="120" spans="2:14" ht="18" customHeight="1" x14ac:dyDescent="0.2">
      <c r="B120" s="166"/>
      <c r="C120" s="141"/>
      <c r="D120" s="141" t="s">
        <v>283</v>
      </c>
      <c r="E120" s="155" t="s">
        <v>284</v>
      </c>
      <c r="F120" s="153" t="s">
        <v>81</v>
      </c>
      <c r="G120" s="282">
        <f>0/2</f>
        <v>0</v>
      </c>
      <c r="H120" s="131"/>
      <c r="I120" s="8"/>
      <c r="J120" s="278"/>
      <c r="K120" s="278"/>
      <c r="L120" s="278"/>
      <c r="M120" s="278"/>
    </row>
    <row r="121" spans="2:14" ht="20.25" customHeight="1" x14ac:dyDescent="0.2">
      <c r="B121" s="166">
        <v>2</v>
      </c>
      <c r="C121" s="136"/>
      <c r="D121" s="162" t="s">
        <v>112</v>
      </c>
      <c r="E121" s="161"/>
      <c r="F121" s="154"/>
      <c r="G121" s="132"/>
      <c r="H121" s="131"/>
      <c r="I121" s="8"/>
      <c r="J121" s="7"/>
      <c r="K121" s="7"/>
      <c r="L121" s="7"/>
      <c r="M121" s="7"/>
      <c r="N121" s="2">
        <v>1587000</v>
      </c>
    </row>
    <row r="122" spans="2:14" ht="29.25" customHeight="1" x14ac:dyDescent="0.2">
      <c r="B122" s="166"/>
      <c r="C122" s="136"/>
      <c r="D122" s="135" t="s">
        <v>286</v>
      </c>
      <c r="E122" s="161" t="s">
        <v>37</v>
      </c>
      <c r="F122" s="154" t="s">
        <v>265</v>
      </c>
      <c r="G122" s="132">
        <f>9/12</f>
        <v>0.75</v>
      </c>
      <c r="H122" s="168"/>
      <c r="I122" s="8"/>
      <c r="J122" s="7"/>
      <c r="K122" s="7"/>
      <c r="L122" s="7"/>
      <c r="M122" s="7"/>
    </row>
    <row r="123" spans="2:14" ht="29.25" customHeight="1" x14ac:dyDescent="0.2">
      <c r="B123" s="166"/>
      <c r="C123" s="136"/>
      <c r="D123" s="135" t="s">
        <v>285</v>
      </c>
      <c r="E123" s="161" t="s">
        <v>37</v>
      </c>
      <c r="F123" s="154" t="s">
        <v>265</v>
      </c>
      <c r="G123" s="132">
        <f>9/12</f>
        <v>0.75</v>
      </c>
      <c r="H123" s="168"/>
      <c r="I123" s="8"/>
      <c r="J123" s="278"/>
      <c r="K123" s="278"/>
      <c r="L123" s="278"/>
      <c r="M123" s="278"/>
    </row>
    <row r="124" spans="2:14" ht="27" customHeight="1" x14ac:dyDescent="0.2">
      <c r="B124" s="166"/>
      <c r="C124" s="141"/>
      <c r="D124" s="135" t="s">
        <v>287</v>
      </c>
      <c r="E124" s="155" t="s">
        <v>111</v>
      </c>
      <c r="F124" s="155" t="s">
        <v>111</v>
      </c>
      <c r="G124" s="132">
        <f>11/11</f>
        <v>1</v>
      </c>
      <c r="H124" s="131"/>
      <c r="I124" s="8"/>
      <c r="J124" s="7"/>
      <c r="K124" s="7"/>
      <c r="L124" s="7"/>
      <c r="M124" s="7"/>
    </row>
    <row r="125" spans="2:14" ht="16.5" customHeight="1" x14ac:dyDescent="0.2">
      <c r="B125" s="166"/>
      <c r="C125" s="141"/>
      <c r="D125" s="135" t="s">
        <v>110</v>
      </c>
      <c r="E125" s="155" t="s">
        <v>109</v>
      </c>
      <c r="F125" s="155" t="s">
        <v>103</v>
      </c>
      <c r="G125" s="132">
        <f>6/60</f>
        <v>0.1</v>
      </c>
      <c r="H125" s="131"/>
      <c r="I125" s="8"/>
      <c r="J125" s="7"/>
      <c r="K125" s="7"/>
      <c r="L125" s="7"/>
      <c r="M125" s="7"/>
    </row>
    <row r="126" spans="2:14" ht="40.5" customHeight="1" x14ac:dyDescent="0.2">
      <c r="B126" s="166"/>
      <c r="C126" s="167"/>
      <c r="D126" s="135" t="s">
        <v>108</v>
      </c>
      <c r="E126" s="161" t="s">
        <v>107</v>
      </c>
      <c r="F126" s="161" t="s">
        <v>107</v>
      </c>
      <c r="G126" s="132">
        <f>55/55</f>
        <v>1</v>
      </c>
      <c r="H126" s="131"/>
      <c r="I126" s="50"/>
      <c r="J126" s="7"/>
      <c r="K126" s="7"/>
      <c r="L126" s="7"/>
      <c r="M126" s="7"/>
    </row>
    <row r="127" spans="2:14" ht="29.25" customHeight="1" x14ac:dyDescent="0.2">
      <c r="B127" s="166"/>
      <c r="C127" s="136"/>
      <c r="D127" s="135" t="s">
        <v>106</v>
      </c>
      <c r="E127" s="155" t="s">
        <v>37</v>
      </c>
      <c r="F127" s="154" t="s">
        <v>265</v>
      </c>
      <c r="G127" s="132">
        <f>9/12</f>
        <v>0.75</v>
      </c>
      <c r="H127" s="131"/>
      <c r="I127" s="8"/>
      <c r="J127" s="7"/>
      <c r="K127" s="7"/>
      <c r="L127" s="7"/>
      <c r="M127" s="7"/>
    </row>
    <row r="128" spans="2:14" ht="27.75" customHeight="1" x14ac:dyDescent="0.2">
      <c r="B128" s="166"/>
      <c r="C128" s="141"/>
      <c r="D128" s="136" t="s">
        <v>105</v>
      </c>
      <c r="E128" s="155" t="s">
        <v>37</v>
      </c>
      <c r="F128" s="154" t="s">
        <v>265</v>
      </c>
      <c r="G128" s="132">
        <f>9/12</f>
        <v>0.75</v>
      </c>
      <c r="H128" s="131"/>
      <c r="I128" s="8"/>
      <c r="J128" s="7"/>
      <c r="K128" s="7"/>
      <c r="L128" s="7"/>
      <c r="M128" s="7"/>
    </row>
    <row r="129" spans="2:13" ht="27" customHeight="1" x14ac:dyDescent="0.2">
      <c r="B129" s="166"/>
      <c r="C129" s="136"/>
      <c r="D129" s="135" t="s">
        <v>104</v>
      </c>
      <c r="E129" s="155" t="s">
        <v>103</v>
      </c>
      <c r="F129" s="155" t="s">
        <v>103</v>
      </c>
      <c r="G129" s="132">
        <f>6/6</f>
        <v>1</v>
      </c>
      <c r="H129" s="131"/>
      <c r="I129" s="8"/>
      <c r="J129" s="7"/>
      <c r="K129" s="7"/>
      <c r="L129" s="7"/>
      <c r="M129" s="7"/>
    </row>
    <row r="130" spans="2:13" ht="18" customHeight="1" x14ac:dyDescent="0.2">
      <c r="B130" s="166"/>
      <c r="C130" s="136"/>
      <c r="D130" s="162" t="s">
        <v>102</v>
      </c>
      <c r="E130" s="155"/>
      <c r="F130" s="154"/>
      <c r="G130" s="132"/>
      <c r="H130" s="131"/>
      <c r="I130" s="8"/>
      <c r="J130" s="7"/>
      <c r="K130" s="7"/>
      <c r="L130" s="7"/>
      <c r="M130" s="7"/>
    </row>
    <row r="131" spans="2:13" ht="18" customHeight="1" x14ac:dyDescent="0.2">
      <c r="B131" s="137"/>
      <c r="C131" s="165"/>
      <c r="D131" s="164" t="s">
        <v>101</v>
      </c>
      <c r="E131" s="163" t="s">
        <v>100</v>
      </c>
      <c r="F131" s="163" t="s">
        <v>281</v>
      </c>
      <c r="G131" s="281">
        <f>20/30</f>
        <v>0.66666666666666663</v>
      </c>
      <c r="H131" s="131"/>
      <c r="I131" s="8"/>
      <c r="J131" s="7"/>
      <c r="K131" s="7"/>
      <c r="L131" s="7"/>
      <c r="M131" s="7"/>
    </row>
    <row r="132" spans="2:13" ht="29.25" customHeight="1" x14ac:dyDescent="0.2">
      <c r="B132" s="137"/>
      <c r="C132" s="136"/>
      <c r="D132" s="162" t="s">
        <v>99</v>
      </c>
      <c r="E132" s="161"/>
      <c r="F132" s="133"/>
      <c r="G132" s="132"/>
      <c r="H132" s="131"/>
      <c r="I132" s="8"/>
      <c r="J132" s="7"/>
      <c r="K132" s="7"/>
      <c r="L132" s="7"/>
      <c r="M132" s="7"/>
    </row>
    <row r="133" spans="2:13" ht="27.75" customHeight="1" x14ac:dyDescent="0.2">
      <c r="B133" s="137"/>
      <c r="C133" s="136"/>
      <c r="D133" s="135" t="s">
        <v>98</v>
      </c>
      <c r="E133" s="161" t="s">
        <v>37</v>
      </c>
      <c r="F133" s="133" t="s">
        <v>265</v>
      </c>
      <c r="G133" s="132">
        <f t="shared" ref="G133:G140" si="0">9/12</f>
        <v>0.75</v>
      </c>
      <c r="H133" s="131"/>
      <c r="I133" s="8"/>
      <c r="J133" s="7"/>
      <c r="K133" s="7"/>
      <c r="L133" s="7"/>
      <c r="M133" s="7"/>
    </row>
    <row r="134" spans="2:13" ht="15" customHeight="1" x14ac:dyDescent="0.2">
      <c r="B134" s="137"/>
      <c r="C134" s="136"/>
      <c r="D134" s="135" t="s">
        <v>97</v>
      </c>
      <c r="E134" s="151" t="s">
        <v>37</v>
      </c>
      <c r="F134" s="133" t="s">
        <v>265</v>
      </c>
      <c r="G134" s="132">
        <f t="shared" si="0"/>
        <v>0.75</v>
      </c>
      <c r="H134" s="131"/>
      <c r="I134" s="8"/>
      <c r="J134" s="7"/>
      <c r="K134" s="7"/>
      <c r="L134" s="7"/>
      <c r="M134" s="7"/>
    </row>
    <row r="135" spans="2:13" ht="30" customHeight="1" thickBot="1" x14ac:dyDescent="0.25">
      <c r="B135" s="160"/>
      <c r="C135" s="159"/>
      <c r="D135" s="158" t="s">
        <v>96</v>
      </c>
      <c r="E135" s="294" t="s">
        <v>37</v>
      </c>
      <c r="F135" s="295" t="s">
        <v>265</v>
      </c>
      <c r="G135" s="157">
        <f t="shared" si="0"/>
        <v>0.75</v>
      </c>
      <c r="H135" s="156"/>
      <c r="I135" s="8"/>
      <c r="J135" s="7"/>
      <c r="K135" s="7"/>
      <c r="L135" s="7"/>
      <c r="M135" s="7"/>
    </row>
    <row r="136" spans="2:13" ht="15" customHeight="1" thickTop="1" x14ac:dyDescent="0.2">
      <c r="B136" s="287"/>
      <c r="C136" s="288"/>
      <c r="D136" s="289" t="s">
        <v>95</v>
      </c>
      <c r="E136" s="290" t="s">
        <v>37</v>
      </c>
      <c r="F136" s="291" t="s">
        <v>265</v>
      </c>
      <c r="G136" s="292">
        <f t="shared" si="0"/>
        <v>0.75</v>
      </c>
      <c r="H136" s="293"/>
      <c r="I136" s="8"/>
      <c r="J136" s="7"/>
      <c r="K136" s="7"/>
      <c r="L136" s="7"/>
      <c r="M136" s="7"/>
    </row>
    <row r="137" spans="2:13" ht="31.5" customHeight="1" x14ac:dyDescent="0.2">
      <c r="B137" s="137"/>
      <c r="C137" s="136"/>
      <c r="D137" s="135" t="s">
        <v>288</v>
      </c>
      <c r="E137" s="155" t="s">
        <v>37</v>
      </c>
      <c r="F137" s="154" t="s">
        <v>265</v>
      </c>
      <c r="G137" s="132">
        <f t="shared" si="0"/>
        <v>0.75</v>
      </c>
      <c r="H137" s="131"/>
      <c r="I137" s="8"/>
      <c r="J137" s="278"/>
      <c r="K137" s="278"/>
      <c r="L137" s="278"/>
      <c r="M137" s="278"/>
    </row>
    <row r="138" spans="2:13" ht="29.25" customHeight="1" x14ac:dyDescent="0.2">
      <c r="B138" s="137"/>
      <c r="C138" s="136"/>
      <c r="D138" s="135" t="s">
        <v>94</v>
      </c>
      <c r="E138" s="151" t="s">
        <v>37</v>
      </c>
      <c r="F138" s="154" t="s">
        <v>265</v>
      </c>
      <c r="G138" s="132">
        <f t="shared" si="0"/>
        <v>0.75</v>
      </c>
      <c r="H138" s="131"/>
      <c r="I138" s="8"/>
      <c r="J138" s="7"/>
      <c r="K138" s="7"/>
      <c r="L138" s="7"/>
      <c r="M138" s="7"/>
    </row>
    <row r="139" spans="2:13" ht="35.25" customHeight="1" x14ac:dyDescent="0.2">
      <c r="B139" s="137"/>
      <c r="C139" s="136"/>
      <c r="D139" s="135" t="s">
        <v>93</v>
      </c>
      <c r="E139" s="155" t="s">
        <v>37</v>
      </c>
      <c r="F139" s="154" t="s">
        <v>265</v>
      </c>
      <c r="G139" s="132">
        <f t="shared" si="0"/>
        <v>0.75</v>
      </c>
      <c r="H139" s="131"/>
      <c r="I139" s="8"/>
      <c r="J139" s="7"/>
      <c r="K139" s="7"/>
      <c r="L139" s="7"/>
      <c r="M139" s="7"/>
    </row>
    <row r="140" spans="2:13" ht="35.25" customHeight="1" x14ac:dyDescent="0.2">
      <c r="B140" s="137"/>
      <c r="C140" s="136"/>
      <c r="D140" s="135" t="s">
        <v>289</v>
      </c>
      <c r="E140" s="155" t="s">
        <v>37</v>
      </c>
      <c r="F140" s="154" t="s">
        <v>265</v>
      </c>
      <c r="G140" s="132">
        <f t="shared" si="0"/>
        <v>0.75</v>
      </c>
      <c r="H140" s="131"/>
      <c r="I140" s="8"/>
      <c r="J140" s="278"/>
      <c r="K140" s="278"/>
      <c r="L140" s="278"/>
      <c r="M140" s="278"/>
    </row>
    <row r="141" spans="2:13" ht="29.25" customHeight="1" x14ac:dyDescent="0.2">
      <c r="B141" s="137"/>
      <c r="C141" s="136"/>
      <c r="D141" s="135" t="s">
        <v>92</v>
      </c>
      <c r="E141" s="151" t="s">
        <v>91</v>
      </c>
      <c r="F141" s="151" t="s">
        <v>91</v>
      </c>
      <c r="G141" s="132">
        <f>45/45</f>
        <v>1</v>
      </c>
      <c r="H141" s="152"/>
      <c r="I141" s="8"/>
      <c r="J141" s="7"/>
      <c r="K141" s="7"/>
      <c r="L141" s="7"/>
      <c r="M141" s="7"/>
    </row>
    <row r="142" spans="2:13" ht="27" customHeight="1" x14ac:dyDescent="0.2">
      <c r="B142" s="137"/>
      <c r="C142" s="136"/>
      <c r="D142" s="135" t="s">
        <v>90</v>
      </c>
      <c r="E142" s="151" t="s">
        <v>37</v>
      </c>
      <c r="F142" s="133" t="s">
        <v>265</v>
      </c>
      <c r="G142" s="132">
        <f>9/12</f>
        <v>0.75</v>
      </c>
      <c r="H142" s="131"/>
      <c r="I142" s="8"/>
      <c r="J142" s="7"/>
      <c r="K142" s="7"/>
      <c r="L142" s="7"/>
      <c r="M142" s="7"/>
    </row>
    <row r="143" spans="2:13" ht="30" customHeight="1" x14ac:dyDescent="0.2">
      <c r="B143" s="137"/>
      <c r="C143" s="142"/>
      <c r="D143" s="150" t="s">
        <v>89</v>
      </c>
      <c r="E143" s="149"/>
      <c r="F143" s="148"/>
      <c r="G143" s="147"/>
      <c r="H143" s="131"/>
      <c r="I143" s="8"/>
      <c r="J143" s="7"/>
      <c r="K143" s="7"/>
      <c r="L143" s="7"/>
      <c r="M143" s="7"/>
    </row>
    <row r="144" spans="2:13" ht="27.75" customHeight="1" x14ac:dyDescent="0.2">
      <c r="B144" s="137"/>
      <c r="C144" s="141"/>
      <c r="D144" s="135" t="s">
        <v>88</v>
      </c>
      <c r="E144" s="134" t="s">
        <v>87</v>
      </c>
      <c r="F144" s="134" t="s">
        <v>282</v>
      </c>
      <c r="G144" s="132">
        <f>60/88</f>
        <v>0.68181818181818177</v>
      </c>
      <c r="H144" s="131"/>
      <c r="I144" s="8"/>
      <c r="J144" s="7"/>
      <c r="K144" s="7"/>
      <c r="L144" s="7"/>
      <c r="M144" s="7"/>
    </row>
    <row r="145" spans="2:14" ht="43.5" customHeight="1" x14ac:dyDescent="0.2">
      <c r="B145" s="137"/>
      <c r="C145" s="142"/>
      <c r="D145" s="141" t="s">
        <v>86</v>
      </c>
      <c r="E145" s="146" t="s">
        <v>37</v>
      </c>
      <c r="F145" s="145" t="s">
        <v>265</v>
      </c>
      <c r="G145" s="144">
        <f>9/12</f>
        <v>0.75</v>
      </c>
      <c r="H145" s="143"/>
      <c r="I145" s="8"/>
      <c r="J145" s="7"/>
      <c r="K145" s="7"/>
      <c r="L145" s="7"/>
      <c r="M145" s="7"/>
    </row>
    <row r="146" spans="2:14" ht="27.75" customHeight="1" x14ac:dyDescent="0.2">
      <c r="B146" s="137"/>
      <c r="C146" s="141"/>
      <c r="D146" s="136" t="s">
        <v>85</v>
      </c>
      <c r="E146" s="134" t="s">
        <v>84</v>
      </c>
      <c r="F146" s="133" t="s">
        <v>265</v>
      </c>
      <c r="G146" s="132">
        <f>9/12</f>
        <v>0.75</v>
      </c>
      <c r="H146" s="131"/>
      <c r="I146" s="8"/>
      <c r="J146" s="7"/>
      <c r="K146" s="7"/>
      <c r="L146" s="7"/>
      <c r="M146" s="7"/>
    </row>
    <row r="147" spans="2:14" ht="33.75" customHeight="1" x14ac:dyDescent="0.2">
      <c r="B147" s="137"/>
      <c r="C147" s="142"/>
      <c r="D147" s="141" t="s">
        <v>83</v>
      </c>
      <c r="E147" s="140" t="s">
        <v>82</v>
      </c>
      <c r="F147" s="139" t="s">
        <v>82</v>
      </c>
      <c r="G147" s="138">
        <f>1/1</f>
        <v>1</v>
      </c>
      <c r="H147" s="131"/>
      <c r="I147" s="8"/>
      <c r="J147" s="7"/>
      <c r="K147" s="7"/>
      <c r="L147" s="7"/>
      <c r="M147" s="7"/>
    </row>
    <row r="148" spans="2:14" ht="27" customHeight="1" thickBot="1" x14ac:dyDescent="0.25">
      <c r="B148" s="137"/>
      <c r="C148" s="136"/>
      <c r="D148" s="135" t="s">
        <v>80</v>
      </c>
      <c r="E148" s="134" t="s">
        <v>79</v>
      </c>
      <c r="F148" s="133" t="s">
        <v>79</v>
      </c>
      <c r="G148" s="132">
        <f>3/3</f>
        <v>1</v>
      </c>
      <c r="H148" s="131"/>
      <c r="I148" s="8"/>
      <c r="J148" s="7"/>
      <c r="K148" s="7"/>
      <c r="L148" s="7"/>
      <c r="M148" s="7"/>
    </row>
    <row r="149" spans="2:14" ht="12.75" customHeight="1" x14ac:dyDescent="0.2">
      <c r="B149" s="43"/>
      <c r="C149" s="42"/>
      <c r="D149" s="306" t="s">
        <v>78</v>
      </c>
      <c r="E149" s="326"/>
      <c r="F149" s="328"/>
      <c r="G149" s="320">
        <f>SUM(G116:G148)/29</f>
        <v>0.76546499477533958</v>
      </c>
      <c r="H149" s="39"/>
      <c r="I149" s="8"/>
    </row>
    <row r="150" spans="2:14" ht="12.75" customHeight="1" thickBot="1" x14ac:dyDescent="0.25">
      <c r="B150" s="38"/>
      <c r="C150" s="37"/>
      <c r="D150" s="307"/>
      <c r="E150" s="327"/>
      <c r="F150" s="327"/>
      <c r="G150" s="321"/>
      <c r="H150" s="34"/>
      <c r="I150" s="8"/>
    </row>
    <row r="151" spans="2:14" ht="15" customHeight="1" x14ac:dyDescent="0.2">
      <c r="B151" s="33">
        <v>1</v>
      </c>
      <c r="C151" s="98" t="s">
        <v>77</v>
      </c>
      <c r="D151" s="105" t="s">
        <v>76</v>
      </c>
      <c r="E151" s="106">
        <v>0.8</v>
      </c>
      <c r="F151" s="130">
        <v>0.59150000000000003</v>
      </c>
      <c r="G151" s="129">
        <f>F151/E151</f>
        <v>0.739375</v>
      </c>
      <c r="H151" s="283" t="s">
        <v>61</v>
      </c>
      <c r="I151" s="50"/>
      <c r="J151" s="7"/>
      <c r="K151" s="7"/>
      <c r="L151" s="7"/>
      <c r="M151" s="7"/>
      <c r="N151" s="2">
        <v>31965000</v>
      </c>
    </row>
    <row r="152" spans="2:14" ht="15" customHeight="1" x14ac:dyDescent="0.2">
      <c r="B152" s="33"/>
      <c r="C152" s="98" t="s">
        <v>75</v>
      </c>
      <c r="D152" s="105" t="s">
        <v>74</v>
      </c>
      <c r="E152" s="104" t="s">
        <v>73</v>
      </c>
      <c r="F152" s="106" t="s">
        <v>280</v>
      </c>
      <c r="G152" s="57">
        <f>2/3</f>
        <v>0.66666666666666663</v>
      </c>
      <c r="H152" s="29"/>
      <c r="I152" s="8"/>
      <c r="J152" s="7"/>
      <c r="K152" s="7"/>
      <c r="L152" s="7"/>
      <c r="M152" s="7"/>
    </row>
    <row r="153" spans="2:14" ht="12.75" customHeight="1" x14ac:dyDescent="0.2">
      <c r="B153" s="33"/>
      <c r="C153" s="45"/>
      <c r="D153" s="105"/>
      <c r="E153" s="117"/>
      <c r="F153" s="117"/>
      <c r="G153" s="31"/>
      <c r="H153" s="55"/>
      <c r="I153" s="8"/>
      <c r="J153" s="7"/>
      <c r="K153" s="7"/>
      <c r="L153" s="7"/>
      <c r="M153" s="7"/>
    </row>
    <row r="154" spans="2:14" ht="12.75" customHeight="1" x14ac:dyDescent="0.2">
      <c r="B154" s="33"/>
      <c r="C154" s="45"/>
      <c r="D154" s="128" t="s">
        <v>72</v>
      </c>
      <c r="E154" s="115">
        <v>0.8</v>
      </c>
      <c r="F154" s="120">
        <v>0.59150000000000003</v>
      </c>
      <c r="G154" s="114">
        <f>F154/E154</f>
        <v>0.739375</v>
      </c>
      <c r="H154" s="55"/>
      <c r="I154" s="8"/>
      <c r="J154" s="7"/>
      <c r="K154" s="7"/>
      <c r="L154" s="7"/>
      <c r="M154" s="7"/>
      <c r="N154" s="2">
        <v>34078000</v>
      </c>
    </row>
    <row r="155" spans="2:14" ht="12.75" customHeight="1" x14ac:dyDescent="0.2">
      <c r="B155" s="33"/>
      <c r="C155" s="45"/>
      <c r="D155" s="127" t="s">
        <v>71</v>
      </c>
      <c r="E155" s="88" t="s">
        <v>59</v>
      </c>
      <c r="F155" s="106" t="s">
        <v>67</v>
      </c>
      <c r="G155" s="57">
        <f>2/3</f>
        <v>0.66666666666666663</v>
      </c>
      <c r="H155" s="55"/>
      <c r="I155" s="8"/>
      <c r="J155" s="7"/>
      <c r="K155" s="7"/>
      <c r="L155" s="7"/>
      <c r="M155" s="7"/>
    </row>
    <row r="156" spans="2:14" ht="12.75" customHeight="1" x14ac:dyDescent="0.2">
      <c r="B156" s="33"/>
      <c r="C156" s="45"/>
      <c r="D156" s="126"/>
      <c r="E156" s="125"/>
      <c r="F156" s="125"/>
      <c r="G156" s="124"/>
      <c r="H156" s="55"/>
      <c r="I156" s="8"/>
      <c r="J156" s="7"/>
      <c r="K156" s="7"/>
      <c r="L156" s="7"/>
      <c r="M156" s="7"/>
    </row>
    <row r="157" spans="2:14" ht="12.75" customHeight="1" x14ac:dyDescent="0.2">
      <c r="B157" s="33"/>
      <c r="C157" s="45"/>
      <c r="D157" s="117" t="s">
        <v>70</v>
      </c>
      <c r="E157" s="106">
        <v>0.8</v>
      </c>
      <c r="F157" s="120">
        <v>0.59150000000000003</v>
      </c>
      <c r="G157" s="57">
        <f>F157/E157</f>
        <v>0.739375</v>
      </c>
      <c r="H157" s="55"/>
      <c r="I157" s="8"/>
      <c r="J157" s="7"/>
      <c r="K157" s="7"/>
      <c r="L157" s="7"/>
      <c r="M157" s="7"/>
      <c r="N157" s="2">
        <v>45714500</v>
      </c>
    </row>
    <row r="158" spans="2:14" ht="12.75" customHeight="1" x14ac:dyDescent="0.2">
      <c r="B158" s="33"/>
      <c r="C158" s="45"/>
      <c r="D158" s="123" t="s">
        <v>69</v>
      </c>
      <c r="E158" s="104" t="s">
        <v>68</v>
      </c>
      <c r="F158" s="104" t="s">
        <v>59</v>
      </c>
      <c r="G158" s="57">
        <f>3/4</f>
        <v>0.75</v>
      </c>
      <c r="H158" s="55"/>
      <c r="I158" s="8"/>
      <c r="J158" s="7"/>
      <c r="K158" s="7"/>
      <c r="L158" s="7"/>
      <c r="M158" s="7"/>
    </row>
    <row r="159" spans="2:14" ht="12.75" customHeight="1" x14ac:dyDescent="0.2">
      <c r="B159" s="33"/>
      <c r="C159" s="45"/>
      <c r="D159" s="122"/>
      <c r="E159" s="121"/>
      <c r="F159" s="121"/>
      <c r="G159" s="31"/>
      <c r="H159" s="55"/>
      <c r="I159" s="8"/>
      <c r="J159" s="7"/>
      <c r="K159" s="7"/>
      <c r="L159" s="7"/>
      <c r="M159" s="7"/>
    </row>
    <row r="160" spans="2:14" ht="12.75" customHeight="1" x14ac:dyDescent="0.2">
      <c r="B160" s="33"/>
      <c r="C160" s="45"/>
      <c r="D160" s="116" t="s">
        <v>66</v>
      </c>
      <c r="E160" s="115">
        <v>0.8</v>
      </c>
      <c r="F160" s="120">
        <v>0.59150000000000003</v>
      </c>
      <c r="G160" s="114">
        <f>F160/E160</f>
        <v>0.739375</v>
      </c>
      <c r="H160" s="55"/>
      <c r="I160" s="8"/>
      <c r="J160" s="7"/>
      <c r="K160" s="7"/>
      <c r="L160" s="7"/>
      <c r="M160" s="7"/>
    </row>
    <row r="161" spans="2:14" ht="12.75" customHeight="1" x14ac:dyDescent="0.2">
      <c r="B161" s="33"/>
      <c r="C161" s="45"/>
      <c r="D161" s="329" t="s">
        <v>65</v>
      </c>
      <c r="E161" s="104" t="s">
        <v>59</v>
      </c>
      <c r="F161" s="104" t="s">
        <v>67</v>
      </c>
      <c r="G161" s="57">
        <f>2/3</f>
        <v>0.66666666666666663</v>
      </c>
      <c r="H161" s="55"/>
      <c r="I161" s="8"/>
      <c r="J161" s="7"/>
      <c r="K161" s="7"/>
      <c r="L161" s="7"/>
      <c r="M161" s="7"/>
    </row>
    <row r="162" spans="2:14" ht="12.75" customHeight="1" x14ac:dyDescent="0.2">
      <c r="B162" s="33"/>
      <c r="C162" s="45"/>
      <c r="D162" s="329"/>
      <c r="G162" s="45"/>
      <c r="H162" s="55"/>
      <c r="I162" s="8"/>
      <c r="J162" s="7"/>
      <c r="K162" s="7"/>
      <c r="L162" s="7"/>
      <c r="M162" s="7"/>
    </row>
    <row r="163" spans="2:14" ht="12.75" customHeight="1" thickBot="1" x14ac:dyDescent="0.25">
      <c r="B163" s="27"/>
      <c r="C163" s="112"/>
      <c r="D163" s="112"/>
      <c r="E163" s="296"/>
      <c r="F163" s="296"/>
      <c r="G163" s="112"/>
      <c r="H163" s="108"/>
      <c r="I163" s="8"/>
      <c r="J163" s="7"/>
      <c r="K163" s="7"/>
      <c r="L163" s="7"/>
      <c r="M163" s="7"/>
    </row>
    <row r="164" spans="2:14" ht="29.25" customHeight="1" thickTop="1" x14ac:dyDescent="0.2">
      <c r="B164" s="297"/>
      <c r="C164" s="298"/>
      <c r="D164" s="299" t="s">
        <v>64</v>
      </c>
      <c r="E164" s="300" t="s">
        <v>57</v>
      </c>
      <c r="F164" s="300" t="s">
        <v>56</v>
      </c>
      <c r="G164" s="301">
        <f>1/2</f>
        <v>0.5</v>
      </c>
      <c r="H164" s="302"/>
      <c r="I164" s="8"/>
      <c r="J164" s="7"/>
      <c r="K164" s="7"/>
      <c r="L164" s="7"/>
      <c r="M164" s="7"/>
      <c r="N164" s="2">
        <v>24672500</v>
      </c>
    </row>
    <row r="165" spans="2:14" ht="12.75" customHeight="1" x14ac:dyDescent="0.2">
      <c r="B165" s="33"/>
      <c r="C165" s="45"/>
      <c r="D165" s="105"/>
      <c r="E165" s="104"/>
      <c r="F165" s="104"/>
      <c r="G165" s="67"/>
      <c r="H165" s="55"/>
      <c r="I165" s="8"/>
      <c r="J165" s="7"/>
      <c r="K165" s="7"/>
      <c r="L165" s="7"/>
      <c r="M165" s="7"/>
    </row>
    <row r="166" spans="2:14" ht="28.5" customHeight="1" x14ac:dyDescent="0.2">
      <c r="B166" s="33"/>
      <c r="C166" s="45"/>
      <c r="D166" s="119" t="s">
        <v>63</v>
      </c>
      <c r="E166" s="118" t="s">
        <v>59</v>
      </c>
      <c r="F166" s="118" t="s">
        <v>67</v>
      </c>
      <c r="G166" s="114">
        <f>2/3</f>
        <v>0.66666666666666663</v>
      </c>
      <c r="H166" s="55"/>
      <c r="I166" s="8"/>
      <c r="J166" s="7"/>
      <c r="K166" s="7"/>
      <c r="L166" s="7"/>
      <c r="M166" s="7"/>
    </row>
    <row r="167" spans="2:14" ht="12.75" customHeight="1" x14ac:dyDescent="0.2">
      <c r="B167" s="33"/>
      <c r="C167" s="45"/>
      <c r="D167" s="117"/>
      <c r="E167" s="117"/>
      <c r="F167" s="117"/>
      <c r="G167" s="31"/>
      <c r="H167" s="55"/>
      <c r="I167" s="8"/>
      <c r="J167" s="7"/>
      <c r="K167" s="7"/>
      <c r="L167" s="7"/>
      <c r="M167" s="7"/>
    </row>
    <row r="168" spans="2:14" ht="12.75" customHeight="1" x14ac:dyDescent="0.2">
      <c r="B168" s="33"/>
      <c r="C168" s="45"/>
      <c r="D168" s="116" t="s">
        <v>62</v>
      </c>
      <c r="E168" s="115">
        <v>0.8</v>
      </c>
      <c r="F168" s="115">
        <v>0.73409999999999997</v>
      </c>
      <c r="G168" s="114">
        <f>F168/E168</f>
        <v>0.91762499999999991</v>
      </c>
      <c r="H168" s="113" t="s">
        <v>61</v>
      </c>
      <c r="I168" s="8"/>
      <c r="J168" s="7"/>
      <c r="K168" s="7"/>
      <c r="L168" s="7"/>
      <c r="M168" s="7"/>
      <c r="N168" s="2">
        <v>47116000</v>
      </c>
    </row>
    <row r="169" spans="2:14" ht="12.75" customHeight="1" x14ac:dyDescent="0.2">
      <c r="B169" s="33"/>
      <c r="C169" s="45"/>
      <c r="D169" s="105" t="s">
        <v>60</v>
      </c>
      <c r="E169" s="106" t="s">
        <v>59</v>
      </c>
      <c r="F169" s="106" t="s">
        <v>67</v>
      </c>
      <c r="G169" s="57">
        <f>2/3</f>
        <v>0.66666666666666663</v>
      </c>
      <c r="H169" s="55"/>
      <c r="I169" s="8"/>
      <c r="J169" s="7"/>
      <c r="K169" s="7"/>
      <c r="L169" s="7"/>
      <c r="M169" s="7"/>
    </row>
    <row r="170" spans="2:14" ht="12.75" customHeight="1" thickBot="1" x14ac:dyDescent="0.25">
      <c r="B170" s="27"/>
      <c r="C170" s="112"/>
      <c r="D170" s="111"/>
      <c r="E170" s="110"/>
      <c r="F170" s="110"/>
      <c r="G170" s="109"/>
      <c r="H170" s="108"/>
      <c r="I170" s="8"/>
      <c r="J170" s="7"/>
      <c r="K170" s="7"/>
      <c r="L170" s="7"/>
      <c r="M170" s="7"/>
    </row>
    <row r="171" spans="2:14" ht="29.25" customHeight="1" thickTop="1" x14ac:dyDescent="0.2">
      <c r="B171" s="33"/>
      <c r="C171" s="45"/>
      <c r="D171" s="107" t="s">
        <v>58</v>
      </c>
      <c r="E171" s="106" t="s">
        <v>57</v>
      </c>
      <c r="F171" s="106" t="s">
        <v>57</v>
      </c>
      <c r="G171" s="57">
        <f>2/2</f>
        <v>1</v>
      </c>
      <c r="H171" s="55"/>
      <c r="I171" s="8"/>
      <c r="J171" s="7"/>
      <c r="K171" s="7"/>
      <c r="L171" s="7"/>
      <c r="M171" s="7"/>
      <c r="N171" s="2">
        <v>64117500</v>
      </c>
    </row>
    <row r="172" spans="2:14" ht="12.75" customHeight="1" thickBot="1" x14ac:dyDescent="0.25">
      <c r="B172" s="33"/>
      <c r="C172" s="45"/>
      <c r="D172" s="105"/>
      <c r="E172" s="104"/>
      <c r="F172" s="104"/>
      <c r="G172" s="31"/>
      <c r="H172" s="55"/>
      <c r="I172" s="8"/>
      <c r="J172" s="7"/>
      <c r="K172" s="7"/>
      <c r="L172" s="7"/>
      <c r="M172" s="7"/>
    </row>
    <row r="173" spans="2:14" ht="15" customHeight="1" x14ac:dyDescent="0.2">
      <c r="B173" s="43"/>
      <c r="C173" s="42"/>
      <c r="D173" s="306" t="s">
        <v>55</v>
      </c>
      <c r="E173" s="41"/>
      <c r="F173" s="40"/>
      <c r="G173" s="308">
        <f>SUM(G171+G169+G166+G164+G161+G158+G155+G152)/8</f>
        <v>0.69791666666666674</v>
      </c>
      <c r="H173" s="39"/>
      <c r="I173" s="8"/>
    </row>
    <row r="174" spans="2:14" ht="13.5" customHeight="1" thickBot="1" x14ac:dyDescent="0.25">
      <c r="B174" s="38"/>
      <c r="C174" s="37"/>
      <c r="D174" s="307"/>
      <c r="E174" s="36"/>
      <c r="F174" s="35"/>
      <c r="G174" s="309"/>
      <c r="H174" s="34"/>
      <c r="I174" s="8"/>
    </row>
    <row r="175" spans="2:14" ht="13.5" customHeight="1" x14ac:dyDescent="0.2">
      <c r="B175" s="85"/>
      <c r="C175" s="45"/>
      <c r="D175" s="103"/>
      <c r="E175" s="31"/>
      <c r="F175" s="30"/>
      <c r="G175" s="102"/>
      <c r="H175" s="29"/>
      <c r="I175" s="8"/>
    </row>
    <row r="176" spans="2:14" ht="13.5" customHeight="1" x14ac:dyDescent="0.2">
      <c r="B176" s="85">
        <v>1</v>
      </c>
      <c r="C176" s="98" t="s">
        <v>54</v>
      </c>
      <c r="D176" s="322" t="s">
        <v>53</v>
      </c>
      <c r="E176" s="91"/>
      <c r="F176" s="100"/>
      <c r="G176" s="101"/>
      <c r="H176" s="283" t="s">
        <v>52</v>
      </c>
      <c r="I176" s="8"/>
    </row>
    <row r="177" spans="2:9" ht="13.5" customHeight="1" x14ac:dyDescent="0.2">
      <c r="B177" s="85"/>
      <c r="C177" s="98" t="s">
        <v>51</v>
      </c>
      <c r="D177" s="322"/>
      <c r="E177" s="91"/>
      <c r="F177" s="100"/>
      <c r="G177" s="99"/>
      <c r="H177" s="55"/>
      <c r="I177" s="8"/>
    </row>
    <row r="178" spans="2:9" ht="13.5" customHeight="1" x14ac:dyDescent="0.2">
      <c r="B178" s="85"/>
      <c r="C178" s="98"/>
      <c r="D178" s="75"/>
      <c r="E178" s="91"/>
      <c r="F178" s="91"/>
      <c r="G178" s="93"/>
      <c r="H178" s="55"/>
      <c r="I178" s="8"/>
    </row>
    <row r="179" spans="2:9" ht="13.5" customHeight="1" x14ac:dyDescent="0.2">
      <c r="B179" s="85"/>
      <c r="C179" s="86"/>
      <c r="D179" s="75" t="s">
        <v>50</v>
      </c>
      <c r="E179" s="91" t="s">
        <v>49</v>
      </c>
      <c r="F179" s="97" t="s">
        <v>49</v>
      </c>
      <c r="G179" s="89">
        <f>10/10</f>
        <v>1</v>
      </c>
      <c r="H179" s="55"/>
      <c r="I179" s="8"/>
    </row>
    <row r="180" spans="2:9" ht="13.5" customHeight="1" x14ac:dyDescent="0.2">
      <c r="B180" s="85"/>
      <c r="C180" s="86"/>
      <c r="D180" s="75"/>
      <c r="E180" s="91"/>
      <c r="F180" s="91"/>
      <c r="G180" s="93"/>
      <c r="H180" s="55"/>
      <c r="I180" s="8"/>
    </row>
    <row r="181" spans="2:9" ht="13.5" customHeight="1" x14ac:dyDescent="0.2">
      <c r="B181" s="85"/>
      <c r="C181" s="86"/>
      <c r="D181" s="75" t="s">
        <v>48</v>
      </c>
      <c r="E181" s="91" t="s">
        <v>37</v>
      </c>
      <c r="F181" s="96" t="s">
        <v>264</v>
      </c>
      <c r="G181" s="89">
        <f>9/12</f>
        <v>0.75</v>
      </c>
      <c r="H181" s="55"/>
      <c r="I181" s="8"/>
    </row>
    <row r="182" spans="2:9" ht="13.5" customHeight="1" x14ac:dyDescent="0.2">
      <c r="B182" s="85"/>
      <c r="C182" s="86"/>
      <c r="D182" s="75"/>
      <c r="E182" s="91"/>
      <c r="F182" s="96"/>
      <c r="G182" s="89"/>
      <c r="H182" s="55"/>
      <c r="I182" s="8"/>
    </row>
    <row r="183" spans="2:9" ht="13.5" customHeight="1" x14ac:dyDescent="0.2">
      <c r="B183" s="85"/>
      <c r="C183" s="86"/>
      <c r="D183" s="75" t="s">
        <v>47</v>
      </c>
      <c r="E183" s="91" t="s">
        <v>37</v>
      </c>
      <c r="F183" s="96" t="s">
        <v>265</v>
      </c>
      <c r="G183" s="89">
        <f>9/12</f>
        <v>0.75</v>
      </c>
      <c r="H183" s="55"/>
      <c r="I183" s="8"/>
    </row>
    <row r="184" spans="2:9" ht="13.5" customHeight="1" x14ac:dyDescent="0.2">
      <c r="B184" s="85"/>
      <c r="C184" s="86"/>
      <c r="D184" s="75"/>
      <c r="E184" s="95"/>
      <c r="F184" s="94"/>
      <c r="G184" s="93"/>
      <c r="H184" s="55"/>
      <c r="I184" s="8"/>
    </row>
    <row r="185" spans="2:9" ht="13.5" customHeight="1" x14ac:dyDescent="0.2">
      <c r="B185" s="85"/>
      <c r="C185" s="322"/>
      <c r="D185" s="75" t="s">
        <v>46</v>
      </c>
      <c r="E185" s="91" t="s">
        <v>45</v>
      </c>
      <c r="F185" s="277" t="s">
        <v>44</v>
      </c>
      <c r="G185" s="89">
        <f>6407/1137</f>
        <v>5.6350043975373794</v>
      </c>
      <c r="H185" s="55"/>
      <c r="I185" s="8"/>
    </row>
    <row r="186" spans="2:9" ht="13.5" customHeight="1" x14ac:dyDescent="0.2">
      <c r="B186" s="85"/>
      <c r="C186" s="322"/>
      <c r="D186" s="75"/>
      <c r="E186" s="91"/>
      <c r="F186" s="91"/>
      <c r="G186" s="93"/>
      <c r="H186" s="55"/>
      <c r="I186" s="8"/>
    </row>
    <row r="187" spans="2:9" ht="13.5" customHeight="1" x14ac:dyDescent="0.2">
      <c r="B187" s="85"/>
      <c r="C187" s="84"/>
      <c r="D187" s="75" t="s">
        <v>43</v>
      </c>
      <c r="E187" s="91" t="s">
        <v>42</v>
      </c>
      <c r="F187" s="91" t="s">
        <v>42</v>
      </c>
      <c r="G187" s="89">
        <f>1/1</f>
        <v>1</v>
      </c>
      <c r="H187" s="55"/>
      <c r="I187" s="8"/>
    </row>
    <row r="188" spans="2:9" ht="13.5" customHeight="1" x14ac:dyDescent="0.2">
      <c r="B188" s="85"/>
      <c r="C188" s="84"/>
      <c r="D188" s="92"/>
      <c r="E188" s="91"/>
      <c r="F188" s="90"/>
      <c r="G188" s="89"/>
      <c r="H188" s="55"/>
      <c r="I188" s="8"/>
    </row>
    <row r="189" spans="2:9" ht="13.5" customHeight="1" x14ac:dyDescent="0.2">
      <c r="B189" s="85"/>
      <c r="C189" s="84"/>
      <c r="D189" s="323" t="s">
        <v>41</v>
      </c>
      <c r="E189" s="49" t="s">
        <v>40</v>
      </c>
      <c r="F189" s="88" t="s">
        <v>39</v>
      </c>
      <c r="G189" s="87">
        <f>1/1</f>
        <v>1</v>
      </c>
      <c r="H189" s="55"/>
      <c r="I189" s="8"/>
    </row>
    <row r="190" spans="2:9" ht="13.5" customHeight="1" x14ac:dyDescent="0.2">
      <c r="B190" s="85"/>
      <c r="C190" s="84"/>
      <c r="D190" s="323"/>
      <c r="E190" s="61"/>
      <c r="F190" s="62"/>
      <c r="G190" s="61"/>
      <c r="H190" s="55"/>
      <c r="I190" s="8"/>
    </row>
    <row r="191" spans="2:9" ht="13.5" customHeight="1" x14ac:dyDescent="0.2">
      <c r="B191" s="85"/>
      <c r="C191" s="84"/>
      <c r="D191" s="86"/>
      <c r="E191" s="61"/>
      <c r="F191" s="61"/>
      <c r="G191" s="61"/>
      <c r="H191" s="55"/>
      <c r="I191" s="8"/>
    </row>
    <row r="192" spans="2:9" ht="13.5" customHeight="1" x14ac:dyDescent="0.2">
      <c r="B192" s="85"/>
      <c r="C192" s="84"/>
      <c r="D192" s="305" t="s">
        <v>38</v>
      </c>
      <c r="E192" s="31" t="s">
        <v>37</v>
      </c>
      <c r="F192" s="31" t="s">
        <v>265</v>
      </c>
      <c r="G192" s="83">
        <f>9/12</f>
        <v>0.75</v>
      </c>
      <c r="H192" s="55"/>
      <c r="I192" s="8"/>
    </row>
    <row r="193" spans="2:14" ht="13.5" thickBot="1" x14ac:dyDescent="0.25">
      <c r="B193" s="33"/>
      <c r="C193" s="32"/>
      <c r="D193" s="335"/>
      <c r="E193" s="37"/>
      <c r="F193" s="37"/>
      <c r="G193" s="37"/>
      <c r="H193" s="29"/>
      <c r="N193" s="28"/>
    </row>
    <row r="194" spans="2:14" x14ac:dyDescent="0.2">
      <c r="B194" s="43"/>
      <c r="C194" s="42"/>
      <c r="D194" s="306" t="s">
        <v>36</v>
      </c>
      <c r="E194" s="41"/>
      <c r="F194" s="40"/>
      <c r="G194" s="308">
        <f>SUM(G179:G192)/7</f>
        <v>1.5550006282196256</v>
      </c>
      <c r="H194" s="39"/>
      <c r="I194" s="8"/>
      <c r="N194" s="28"/>
    </row>
    <row r="195" spans="2:14" ht="13.5" thickBot="1" x14ac:dyDescent="0.25">
      <c r="B195" s="38"/>
      <c r="C195" s="37"/>
      <c r="D195" s="307"/>
      <c r="E195" s="36"/>
      <c r="F195" s="35"/>
      <c r="G195" s="309"/>
      <c r="H195" s="34"/>
      <c r="I195" s="8"/>
      <c r="N195" s="28"/>
    </row>
    <row r="196" spans="2:14" x14ac:dyDescent="0.2">
      <c r="B196" s="33"/>
      <c r="C196" s="82"/>
      <c r="D196" s="82" t="s">
        <v>35</v>
      </c>
      <c r="E196" s="80"/>
      <c r="F196" s="81"/>
      <c r="G196" s="80"/>
      <c r="H196" s="29"/>
      <c r="N196" s="28"/>
    </row>
    <row r="197" spans="2:14" ht="24" customHeight="1" x14ac:dyDescent="0.2">
      <c r="B197" s="64">
        <v>1</v>
      </c>
      <c r="C197" s="79" t="s">
        <v>34</v>
      </c>
      <c r="D197" s="71" t="s">
        <v>33</v>
      </c>
      <c r="E197" s="78">
        <v>1</v>
      </c>
      <c r="F197" s="69">
        <v>0.97330000000000005</v>
      </c>
      <c r="G197" s="68">
        <f>F197/E197</f>
        <v>0.97330000000000005</v>
      </c>
      <c r="H197" s="319" t="s">
        <v>32</v>
      </c>
      <c r="I197" s="50"/>
      <c r="J197" s="7"/>
      <c r="K197" s="7"/>
      <c r="L197" s="7"/>
      <c r="M197" s="7"/>
      <c r="N197" s="28">
        <v>61390000</v>
      </c>
    </row>
    <row r="198" spans="2:14" x14ac:dyDescent="0.2">
      <c r="B198" s="33"/>
      <c r="C198" s="75"/>
      <c r="D198" s="71"/>
      <c r="E198" s="74"/>
      <c r="F198" s="77"/>
      <c r="G198" s="76"/>
      <c r="H198" s="319"/>
      <c r="I198" s="50"/>
      <c r="N198" s="28"/>
    </row>
    <row r="199" spans="2:14" x14ac:dyDescent="0.2">
      <c r="B199" s="64"/>
      <c r="C199" s="75"/>
      <c r="D199" s="71" t="s">
        <v>31</v>
      </c>
      <c r="E199" s="70">
        <v>1</v>
      </c>
      <c r="F199" s="69">
        <v>0.68610000000000004</v>
      </c>
      <c r="G199" s="68">
        <f>F199/E199</f>
        <v>0.68610000000000004</v>
      </c>
      <c r="H199" s="319"/>
      <c r="I199" s="8"/>
      <c r="J199" s="7"/>
      <c r="K199" s="7"/>
      <c r="L199" s="7"/>
      <c r="M199" s="7"/>
      <c r="N199" s="28"/>
    </row>
    <row r="200" spans="2:14" ht="15.75" customHeight="1" x14ac:dyDescent="0.2">
      <c r="B200" s="33"/>
      <c r="C200" s="75"/>
      <c r="D200" s="71"/>
      <c r="E200" s="74"/>
      <c r="F200" s="73"/>
      <c r="G200" s="72"/>
      <c r="H200" s="319"/>
      <c r="I200" s="8"/>
      <c r="J200" s="7"/>
      <c r="K200" s="7"/>
      <c r="L200" s="7"/>
      <c r="M200" s="7"/>
      <c r="N200" s="28">
        <v>54050000</v>
      </c>
    </row>
    <row r="201" spans="2:14" ht="13.5" customHeight="1" x14ac:dyDescent="0.2">
      <c r="B201" s="33"/>
      <c r="C201" s="32"/>
      <c r="D201" s="71" t="s">
        <v>30</v>
      </c>
      <c r="E201" s="70">
        <v>1</v>
      </c>
      <c r="F201" s="69">
        <v>0.77580000000000005</v>
      </c>
      <c r="G201" s="68">
        <f>F201/E201</f>
        <v>0.77580000000000005</v>
      </c>
      <c r="H201" s="319"/>
      <c r="N201" s="28"/>
    </row>
    <row r="202" spans="2:14" ht="15.75" customHeight="1" thickBot="1" x14ac:dyDescent="0.25">
      <c r="B202" s="33"/>
      <c r="C202" s="32"/>
      <c r="D202" s="60"/>
      <c r="E202" s="31"/>
      <c r="F202" s="30"/>
      <c r="G202" s="67"/>
      <c r="H202" s="55"/>
      <c r="I202" s="8"/>
      <c r="J202" s="7"/>
      <c r="K202" s="7"/>
      <c r="L202" s="7"/>
      <c r="M202" s="7"/>
      <c r="N202" s="28">
        <v>2093964000</v>
      </c>
    </row>
    <row r="203" spans="2:14" x14ac:dyDescent="0.2">
      <c r="B203" s="43"/>
      <c r="C203" s="42"/>
      <c r="D203" s="306" t="s">
        <v>29</v>
      </c>
      <c r="E203" s="41"/>
      <c r="F203" s="40"/>
      <c r="G203" s="320">
        <f>(G197+G199+G201)/3</f>
        <v>0.81173333333333331</v>
      </c>
      <c r="H203" s="39"/>
      <c r="I203" s="8"/>
      <c r="J203" s="7"/>
      <c r="K203" s="7"/>
      <c r="L203" s="7"/>
      <c r="M203" s="7"/>
      <c r="N203" s="28"/>
    </row>
    <row r="204" spans="2:14" ht="13.5" thickBot="1" x14ac:dyDescent="0.25">
      <c r="B204" s="38"/>
      <c r="C204" s="37"/>
      <c r="D204" s="307"/>
      <c r="E204" s="36"/>
      <c r="F204" s="35"/>
      <c r="G204" s="321"/>
      <c r="H204" s="34"/>
      <c r="I204" s="8"/>
      <c r="N204" s="54">
        <f>SUM(N197:N202)</f>
        <v>2209404000</v>
      </c>
    </row>
    <row r="205" spans="2:14" x14ac:dyDescent="0.2">
      <c r="B205" s="43"/>
      <c r="C205" s="42"/>
      <c r="D205" s="66"/>
      <c r="E205" s="41"/>
      <c r="F205" s="40"/>
      <c r="G205" s="65"/>
      <c r="H205" s="39"/>
      <c r="I205" s="8"/>
      <c r="N205" s="54"/>
    </row>
    <row r="206" spans="2:14" ht="15.75" customHeight="1" x14ac:dyDescent="0.2">
      <c r="B206" s="64">
        <v>1</v>
      </c>
      <c r="C206" s="63" t="s">
        <v>28</v>
      </c>
      <c r="D206" s="313" t="s">
        <v>27</v>
      </c>
      <c r="E206" s="31" t="s">
        <v>26</v>
      </c>
      <c r="F206" s="30" t="s">
        <v>267</v>
      </c>
      <c r="G206" s="57">
        <f>4/12</f>
        <v>0.33333333333333331</v>
      </c>
      <c r="H206" s="283" t="s">
        <v>25</v>
      </c>
      <c r="I206" s="8"/>
      <c r="N206" s="54"/>
    </row>
    <row r="207" spans="2:14" x14ac:dyDescent="0.2">
      <c r="B207" s="64"/>
      <c r="C207" s="63"/>
      <c r="D207" s="313"/>
      <c r="E207" s="31" t="s">
        <v>24</v>
      </c>
      <c r="F207" s="30" t="s">
        <v>268</v>
      </c>
      <c r="G207" s="57">
        <f>23/50</f>
        <v>0.46</v>
      </c>
      <c r="H207" s="59"/>
      <c r="I207" s="8"/>
      <c r="N207" s="54"/>
    </row>
    <row r="208" spans="2:14" x14ac:dyDescent="0.2">
      <c r="B208" s="64"/>
      <c r="C208" s="63"/>
      <c r="D208" s="313"/>
      <c r="E208" s="31" t="s">
        <v>23</v>
      </c>
      <c r="F208" s="30" t="s">
        <v>269</v>
      </c>
      <c r="G208" s="57">
        <f>564/1000</f>
        <v>0.56399999999999995</v>
      </c>
      <c r="H208" s="59"/>
      <c r="I208" s="8"/>
      <c r="N208" s="54"/>
    </row>
    <row r="209" spans="2:14" x14ac:dyDescent="0.2">
      <c r="B209" s="33"/>
      <c r="C209" s="32"/>
      <c r="D209" s="60"/>
      <c r="E209" s="61"/>
      <c r="F209" s="62"/>
      <c r="G209" s="61"/>
      <c r="H209" s="55"/>
      <c r="I209" s="8"/>
      <c r="N209" s="54"/>
    </row>
    <row r="210" spans="2:14" x14ac:dyDescent="0.2">
      <c r="B210" s="33"/>
      <c r="C210" s="32"/>
      <c r="D210" s="60" t="s">
        <v>22</v>
      </c>
      <c r="E210" s="31" t="s">
        <v>21</v>
      </c>
      <c r="F210" s="30" t="s">
        <v>20</v>
      </c>
      <c r="G210" s="57">
        <f>2/3</f>
        <v>0.66666666666666663</v>
      </c>
      <c r="H210" s="29"/>
      <c r="I210" s="8"/>
      <c r="N210" s="54"/>
    </row>
    <row r="211" spans="2:14" x14ac:dyDescent="0.2">
      <c r="B211" s="33"/>
      <c r="C211" s="32"/>
      <c r="E211" s="31" t="s">
        <v>291</v>
      </c>
      <c r="F211" s="49" t="s">
        <v>270</v>
      </c>
      <c r="G211" s="276">
        <f>2/4</f>
        <v>0.5</v>
      </c>
      <c r="H211" s="59"/>
      <c r="I211" s="8"/>
      <c r="N211" s="54"/>
    </row>
    <row r="212" spans="2:14" x14ac:dyDescent="0.2">
      <c r="B212" s="33"/>
      <c r="C212" s="32"/>
      <c r="D212" s="60"/>
      <c r="E212" s="61"/>
      <c r="F212" s="62"/>
      <c r="G212" s="61"/>
      <c r="H212" s="59"/>
      <c r="I212" s="8"/>
      <c r="N212" s="54"/>
    </row>
    <row r="213" spans="2:14" ht="25.5" x14ac:dyDescent="0.2">
      <c r="B213" s="33"/>
      <c r="C213" s="32"/>
      <c r="D213" s="60" t="s">
        <v>19</v>
      </c>
      <c r="E213" s="31" t="s">
        <v>18</v>
      </c>
      <c r="F213" s="31" t="s">
        <v>18</v>
      </c>
      <c r="G213" s="57">
        <f>700/700</f>
        <v>1</v>
      </c>
      <c r="H213" s="59"/>
      <c r="I213" s="8"/>
      <c r="N213" s="54"/>
    </row>
    <row r="214" spans="2:14" x14ac:dyDescent="0.2">
      <c r="B214" s="33"/>
      <c r="C214" s="32"/>
      <c r="D214" s="58" t="s">
        <v>17</v>
      </c>
      <c r="E214" s="31" t="s">
        <v>16</v>
      </c>
      <c r="F214" s="30" t="s">
        <v>15</v>
      </c>
      <c r="G214" s="57">
        <f>0/1</f>
        <v>0</v>
      </c>
      <c r="H214" s="29"/>
      <c r="I214" s="8"/>
      <c r="N214" s="54"/>
    </row>
    <row r="215" spans="2:14" ht="13.5" thickBot="1" x14ac:dyDescent="0.25">
      <c r="B215" s="27"/>
      <c r="C215" s="26"/>
      <c r="D215" s="56"/>
      <c r="E215" s="25"/>
      <c r="F215" s="24"/>
      <c r="G215" s="25"/>
      <c r="H215" s="23"/>
      <c r="I215" s="8"/>
      <c r="N215" s="54"/>
    </row>
    <row r="216" spans="2:14" ht="13.5" thickTop="1" x14ac:dyDescent="0.2">
      <c r="B216" s="33"/>
      <c r="C216" s="45"/>
      <c r="D216" s="310" t="s">
        <v>14</v>
      </c>
      <c r="E216" s="31"/>
      <c r="F216" s="30"/>
      <c r="G216" s="312">
        <f>SUM(G206:G214)/7</f>
        <v>0.50342857142857145</v>
      </c>
      <c r="H216" s="55"/>
      <c r="I216" s="8"/>
      <c r="N216" s="54"/>
    </row>
    <row r="217" spans="2:14" ht="13.5" thickBot="1" x14ac:dyDescent="0.25">
      <c r="B217" s="38"/>
      <c r="C217" s="37"/>
      <c r="D217" s="307"/>
      <c r="E217" s="36"/>
      <c r="F217" s="35"/>
      <c r="G217" s="309"/>
      <c r="H217" s="34"/>
      <c r="I217" s="8"/>
      <c r="N217" s="54"/>
    </row>
    <row r="218" spans="2:14" x14ac:dyDescent="0.2">
      <c r="B218" s="53"/>
      <c r="C218" s="42"/>
      <c r="D218" s="42"/>
      <c r="E218" s="42"/>
      <c r="F218" s="42"/>
      <c r="G218" s="42"/>
      <c r="H218" s="52"/>
      <c r="I218" s="8"/>
      <c r="N218" s="28">
        <v>45031000</v>
      </c>
    </row>
    <row r="219" spans="2:14" ht="12.75" customHeight="1" x14ac:dyDescent="0.2">
      <c r="B219" s="33">
        <v>1</v>
      </c>
      <c r="C219" s="314" t="s">
        <v>13</v>
      </c>
      <c r="D219" s="315" t="s">
        <v>12</v>
      </c>
      <c r="E219" s="316" t="s">
        <v>11</v>
      </c>
      <c r="F219" s="317" t="s">
        <v>271</v>
      </c>
      <c r="G219" s="318">
        <f>41/67</f>
        <v>0.61194029850746268</v>
      </c>
      <c r="H219" s="284" t="s">
        <v>273</v>
      </c>
      <c r="I219" s="8"/>
      <c r="N219" s="28"/>
    </row>
    <row r="220" spans="2:14" x14ac:dyDescent="0.2">
      <c r="B220" s="46"/>
      <c r="C220" s="314"/>
      <c r="D220" s="315"/>
      <c r="E220" s="316"/>
      <c r="F220" s="317"/>
      <c r="G220" s="318"/>
      <c r="H220" s="44"/>
      <c r="N220" s="28">
        <v>101025000</v>
      </c>
    </row>
    <row r="221" spans="2:14" x14ac:dyDescent="0.2">
      <c r="B221" s="46"/>
      <c r="C221" s="45"/>
      <c r="D221" s="45"/>
      <c r="E221" s="49"/>
      <c r="F221" s="49"/>
      <c r="G221" s="47"/>
      <c r="H221" s="44"/>
      <c r="N221" s="28"/>
    </row>
    <row r="222" spans="2:14" x14ac:dyDescent="0.2">
      <c r="B222" s="33"/>
      <c r="C222" s="45"/>
      <c r="D222" s="51" t="s">
        <v>10</v>
      </c>
      <c r="E222" s="49" t="s">
        <v>9</v>
      </c>
      <c r="F222" s="48" t="s">
        <v>8</v>
      </c>
      <c r="G222" s="47">
        <f>2/3</f>
        <v>0.66666666666666663</v>
      </c>
      <c r="H222" s="44"/>
      <c r="I222" s="50"/>
      <c r="N222" s="28">
        <v>205735070</v>
      </c>
    </row>
    <row r="223" spans="2:14" x14ac:dyDescent="0.2">
      <c r="B223" s="46"/>
      <c r="C223" s="45"/>
      <c r="D223" s="45"/>
      <c r="E223" s="49"/>
      <c r="F223" s="49"/>
      <c r="G223" s="47"/>
      <c r="H223" s="44"/>
      <c r="I223" s="50"/>
      <c r="N223" s="28">
        <v>95810000</v>
      </c>
    </row>
    <row r="224" spans="2:14" x14ac:dyDescent="0.2">
      <c r="B224" s="33"/>
      <c r="C224" s="45"/>
      <c r="D224" s="305" t="s">
        <v>7</v>
      </c>
      <c r="E224" s="49" t="s">
        <v>6</v>
      </c>
      <c r="F224" s="48" t="s">
        <v>6</v>
      </c>
      <c r="G224" s="47">
        <f>70/70</f>
        <v>1</v>
      </c>
      <c r="H224" s="44"/>
      <c r="N224" s="28"/>
    </row>
    <row r="225" spans="2:14" x14ac:dyDescent="0.2">
      <c r="B225" s="33"/>
      <c r="C225" s="45"/>
      <c r="D225" s="305"/>
      <c r="E225" s="49"/>
      <c r="F225" s="48"/>
      <c r="G225" s="47"/>
      <c r="H225" s="44"/>
      <c r="N225" s="28"/>
    </row>
    <row r="226" spans="2:14" ht="12.75" customHeight="1" thickBot="1" x14ac:dyDescent="0.25">
      <c r="B226" s="46"/>
      <c r="C226" s="45"/>
      <c r="D226" s="45"/>
      <c r="E226" s="45"/>
      <c r="F226" s="45"/>
      <c r="G226" s="45"/>
      <c r="H226" s="44"/>
      <c r="N226" s="28">
        <v>174700000</v>
      </c>
    </row>
    <row r="227" spans="2:14" x14ac:dyDescent="0.2">
      <c r="B227" s="43"/>
      <c r="C227" s="42"/>
      <c r="D227" s="306" t="s">
        <v>5</v>
      </c>
      <c r="E227" s="41"/>
      <c r="F227" s="40"/>
      <c r="G227" s="308">
        <f>(G219+G222+G224)/3</f>
        <v>0.7595356550580431</v>
      </c>
      <c r="H227" s="39"/>
      <c r="I227" s="8"/>
      <c r="N227" s="28"/>
    </row>
    <row r="228" spans="2:14" ht="13.5" thickBot="1" x14ac:dyDescent="0.25">
      <c r="B228" s="38"/>
      <c r="C228" s="37"/>
      <c r="D228" s="307"/>
      <c r="E228" s="36"/>
      <c r="F228" s="35"/>
      <c r="G228" s="309"/>
      <c r="H228" s="34"/>
      <c r="I228" s="8"/>
      <c r="N228" s="28"/>
    </row>
    <row r="229" spans="2:14" x14ac:dyDescent="0.2">
      <c r="B229" s="33"/>
      <c r="C229" s="32"/>
      <c r="D229" s="310" t="s">
        <v>4</v>
      </c>
      <c r="E229" s="31"/>
      <c r="F229" s="30"/>
      <c r="G229" s="308">
        <f>(G227+G216+G203+G194+G173+G149+G112+G102+G85+G65+G57+G33)/12</f>
        <v>0.70752313443900272</v>
      </c>
      <c r="H229" s="29"/>
      <c r="N229" s="28"/>
    </row>
    <row r="230" spans="2:14" ht="12" customHeight="1" thickBot="1" x14ac:dyDescent="0.3">
      <c r="B230" s="27"/>
      <c r="C230" s="26"/>
      <c r="D230" s="311"/>
      <c r="E230" s="25"/>
      <c r="F230" s="24"/>
      <c r="G230" s="309"/>
      <c r="H230" s="23"/>
      <c r="N230" s="22">
        <f>SUM(N218:N226)</f>
        <v>622301070</v>
      </c>
    </row>
    <row r="231" spans="2:14" ht="10.5" customHeight="1" thickTop="1" x14ac:dyDescent="0.2">
      <c r="B231" s="21"/>
      <c r="C231" s="14"/>
      <c r="D231" s="20"/>
      <c r="E231" s="19"/>
      <c r="F231" s="19"/>
      <c r="G231" s="19"/>
      <c r="H231" s="18"/>
    </row>
    <row r="232" spans="2:14" ht="15.75" x14ac:dyDescent="0.25">
      <c r="B232" s="9"/>
      <c r="C232" s="14"/>
      <c r="D232" s="14"/>
      <c r="E232" s="303" t="s">
        <v>3</v>
      </c>
      <c r="F232" s="303"/>
      <c r="G232" s="303"/>
      <c r="H232" s="303"/>
      <c r="I232" s="12"/>
      <c r="J232" s="12"/>
      <c r="K232" s="12"/>
      <c r="L232" s="12"/>
      <c r="M232" s="12"/>
    </row>
    <row r="233" spans="2:14" ht="15" customHeight="1" x14ac:dyDescent="0.25">
      <c r="B233" s="9"/>
      <c r="C233" s="14"/>
      <c r="D233" s="14"/>
      <c r="E233" s="303" t="s">
        <v>2</v>
      </c>
      <c r="F233" s="303"/>
      <c r="G233" s="303"/>
      <c r="H233" s="303"/>
      <c r="I233" s="12"/>
      <c r="J233" s="12"/>
      <c r="K233" s="12"/>
      <c r="L233" s="12"/>
      <c r="M233" s="12"/>
    </row>
    <row r="234" spans="2:14" ht="22.5" customHeight="1" x14ac:dyDescent="0.2">
      <c r="B234" s="9"/>
      <c r="C234" s="14"/>
      <c r="D234" s="14"/>
      <c r="E234" s="17"/>
      <c r="F234" s="17"/>
      <c r="G234" s="17"/>
      <c r="H234" s="3"/>
    </row>
    <row r="235" spans="2:14" ht="16.5" customHeight="1" x14ac:dyDescent="0.25">
      <c r="B235" s="9"/>
      <c r="C235" s="14"/>
      <c r="D235" s="14"/>
      <c r="E235" s="1"/>
      <c r="F235" s="1"/>
      <c r="H235" s="1"/>
      <c r="I235" s="13"/>
      <c r="J235" s="12"/>
      <c r="K235" s="12"/>
      <c r="L235" s="12"/>
      <c r="M235" s="12"/>
    </row>
    <row r="236" spans="2:14" ht="15.75" x14ac:dyDescent="0.25">
      <c r="B236" s="9"/>
      <c r="C236" s="14"/>
      <c r="D236" s="14"/>
      <c r="E236" s="1"/>
      <c r="F236" s="1"/>
      <c r="H236" s="1"/>
      <c r="I236" s="13"/>
      <c r="J236" s="12"/>
      <c r="K236" s="12"/>
      <c r="L236" s="12"/>
      <c r="M236" s="12"/>
    </row>
    <row r="237" spans="2:14" ht="15.75" customHeight="1" x14ac:dyDescent="0.25">
      <c r="B237" s="9"/>
      <c r="C237" s="14"/>
      <c r="D237" s="14"/>
      <c r="E237" s="1"/>
      <c r="F237" s="16" t="s">
        <v>1</v>
      </c>
      <c r="G237" s="16"/>
      <c r="H237" s="16"/>
      <c r="I237" s="13"/>
      <c r="J237" s="12"/>
      <c r="K237" s="12"/>
      <c r="L237" s="12"/>
      <c r="M237" s="12"/>
    </row>
    <row r="238" spans="2:14" ht="15.75" x14ac:dyDescent="0.25">
      <c r="B238" s="9"/>
      <c r="C238" s="14"/>
      <c r="D238" s="14"/>
      <c r="E238" s="304" t="s">
        <v>290</v>
      </c>
      <c r="F238" s="304"/>
      <c r="G238" s="304"/>
      <c r="H238" s="304"/>
      <c r="I238" s="10"/>
      <c r="J238" s="10"/>
      <c r="K238" s="10"/>
      <c r="L238" s="10"/>
      <c r="M238" s="10"/>
    </row>
    <row r="239" spans="2:14" ht="13.5" customHeight="1" x14ac:dyDescent="0.2">
      <c r="B239" s="9"/>
      <c r="C239" s="14"/>
      <c r="D239" s="14"/>
      <c r="E239" s="304" t="s">
        <v>0</v>
      </c>
      <c r="F239" s="304"/>
      <c r="G239" s="304"/>
      <c r="H239" s="304"/>
      <c r="I239" s="7"/>
      <c r="J239" s="7"/>
      <c r="K239" s="7"/>
      <c r="L239" s="7"/>
      <c r="M239" s="7"/>
    </row>
    <row r="240" spans="2:14" x14ac:dyDescent="0.2">
      <c r="B240" s="9"/>
      <c r="C240" s="14"/>
      <c r="D240" s="14"/>
      <c r="E240" s="1"/>
      <c r="F240" s="1"/>
      <c r="H240" s="1"/>
      <c r="I240" s="7"/>
      <c r="J240" s="7"/>
      <c r="K240" s="7"/>
      <c r="L240" s="7"/>
      <c r="M240" s="7"/>
    </row>
    <row r="241" spans="2:14" x14ac:dyDescent="0.2">
      <c r="B241" s="9"/>
      <c r="C241" s="14"/>
      <c r="D241" s="14"/>
      <c r="E241" s="1"/>
      <c r="F241" s="1"/>
      <c r="H241" s="1"/>
    </row>
    <row r="242" spans="2:14" x14ac:dyDescent="0.2">
      <c r="B242" s="9"/>
      <c r="C242" s="14"/>
      <c r="D242" s="14"/>
      <c r="E242" s="15"/>
      <c r="F242" s="15"/>
      <c r="G242" s="15"/>
      <c r="H242" s="3"/>
    </row>
    <row r="243" spans="2:14" x14ac:dyDescent="0.2">
      <c r="B243" s="9"/>
      <c r="C243" s="14"/>
      <c r="D243" s="14"/>
      <c r="E243" s="15"/>
      <c r="F243" s="15"/>
      <c r="G243" s="15"/>
      <c r="H243" s="3"/>
    </row>
    <row r="244" spans="2:14" x14ac:dyDescent="0.2">
      <c r="B244" s="9"/>
      <c r="C244" s="14"/>
      <c r="D244" s="14"/>
      <c r="E244" s="15"/>
      <c r="F244" s="15"/>
      <c r="G244" s="15"/>
      <c r="H244" s="3"/>
    </row>
    <row r="245" spans="2:14" x14ac:dyDescent="0.2">
      <c r="B245" s="9"/>
      <c r="C245" s="14"/>
      <c r="D245" s="14"/>
      <c r="E245" s="15"/>
      <c r="F245" s="15"/>
      <c r="G245" s="15"/>
      <c r="H245" s="3"/>
      <c r="N245" s="1"/>
    </row>
    <row r="246" spans="2:14" x14ac:dyDescent="0.2">
      <c r="B246" s="9"/>
      <c r="C246" s="14"/>
      <c r="D246" s="14"/>
      <c r="E246" s="15"/>
      <c r="F246" s="15"/>
      <c r="G246" s="15"/>
      <c r="H246" s="3"/>
      <c r="N246" s="1"/>
    </row>
    <row r="247" spans="2:14" x14ac:dyDescent="0.2">
      <c r="B247" s="9"/>
      <c r="C247" s="14"/>
      <c r="D247" s="14"/>
      <c r="E247" s="15"/>
      <c r="F247" s="15"/>
      <c r="G247" s="15"/>
      <c r="H247" s="3"/>
      <c r="N247" s="1"/>
    </row>
    <row r="248" spans="2:14" x14ac:dyDescent="0.2">
      <c r="B248" s="9"/>
      <c r="C248" s="14"/>
      <c r="D248" s="14"/>
      <c r="E248" s="15"/>
      <c r="F248" s="15"/>
      <c r="G248" s="15"/>
      <c r="H248" s="3"/>
      <c r="N248" s="1"/>
    </row>
    <row r="249" spans="2:14" x14ac:dyDescent="0.2">
      <c r="B249" s="9"/>
      <c r="C249" s="14"/>
      <c r="D249" s="14"/>
      <c r="E249" s="15"/>
      <c r="F249" s="15"/>
      <c r="G249" s="15"/>
      <c r="H249" s="3"/>
      <c r="N249" s="1"/>
    </row>
    <row r="250" spans="2:14" x14ac:dyDescent="0.2">
      <c r="B250" s="9"/>
      <c r="C250" s="14"/>
      <c r="D250" s="14"/>
      <c r="E250" s="15"/>
      <c r="F250" s="15"/>
      <c r="G250" s="15"/>
      <c r="H250" s="3"/>
      <c r="N250" s="1"/>
    </row>
    <row r="251" spans="2:14" x14ac:dyDescent="0.2">
      <c r="B251" s="9"/>
      <c r="C251" s="14"/>
      <c r="D251" s="14"/>
      <c r="E251" s="15"/>
      <c r="F251" s="15"/>
      <c r="G251" s="15"/>
      <c r="H251" s="3"/>
      <c r="N251" s="1"/>
    </row>
    <row r="252" spans="2:14" x14ac:dyDescent="0.2">
      <c r="B252" s="9"/>
      <c r="C252" s="14"/>
      <c r="D252" s="14"/>
      <c r="E252" s="15"/>
      <c r="F252" s="15"/>
      <c r="G252" s="15"/>
      <c r="H252" s="3"/>
      <c r="N252" s="1"/>
    </row>
    <row r="253" spans="2:14" x14ac:dyDescent="0.2">
      <c r="B253" s="9"/>
      <c r="C253" s="14"/>
      <c r="D253" s="14"/>
      <c r="E253" s="15"/>
      <c r="F253" s="15"/>
      <c r="G253" s="15"/>
      <c r="H253" s="3"/>
      <c r="N253" s="1"/>
    </row>
    <row r="254" spans="2:14" ht="15.75" x14ac:dyDescent="0.25">
      <c r="B254" s="9"/>
      <c r="C254" s="14"/>
      <c r="D254" s="14"/>
      <c r="E254" s="1"/>
      <c r="F254" s="1"/>
      <c r="H254" s="13"/>
      <c r="I254" s="13"/>
      <c r="J254" s="12"/>
      <c r="K254" s="12"/>
      <c r="L254" s="12"/>
      <c r="M254" s="12"/>
      <c r="N254" s="1"/>
    </row>
    <row r="255" spans="2:14" ht="15.75" x14ac:dyDescent="0.25">
      <c r="B255" s="9"/>
      <c r="C255" s="14"/>
      <c r="D255" s="14"/>
      <c r="E255" s="1"/>
      <c r="F255" s="1"/>
      <c r="H255" s="13"/>
      <c r="I255" s="13"/>
      <c r="J255" s="12"/>
      <c r="K255" s="12"/>
      <c r="L255" s="12"/>
      <c r="M255" s="12"/>
      <c r="N255" s="1"/>
    </row>
    <row r="256" spans="2:14" ht="15.75" x14ac:dyDescent="0.25">
      <c r="B256" s="9"/>
      <c r="C256" s="14"/>
      <c r="D256" s="14"/>
      <c r="E256" s="12"/>
      <c r="F256" s="12"/>
      <c r="G256" s="12"/>
      <c r="H256" s="3"/>
      <c r="N256" s="1"/>
    </row>
    <row r="257" spans="2:14" ht="15.75" x14ac:dyDescent="0.25">
      <c r="B257" s="9"/>
      <c r="C257" s="14"/>
      <c r="D257" s="14"/>
      <c r="E257" s="1"/>
      <c r="F257" s="1"/>
      <c r="H257" s="13"/>
      <c r="I257" s="13"/>
      <c r="J257" s="12"/>
      <c r="K257" s="12"/>
      <c r="L257" s="12"/>
      <c r="M257" s="12"/>
      <c r="N257" s="1"/>
    </row>
    <row r="258" spans="2:14" ht="15.75" x14ac:dyDescent="0.25">
      <c r="B258" s="9"/>
      <c r="C258" s="14"/>
      <c r="D258" s="14"/>
      <c r="E258" s="1"/>
      <c r="F258" s="1"/>
      <c r="H258" s="13"/>
      <c r="I258" s="13"/>
      <c r="J258" s="12"/>
      <c r="K258" s="12"/>
      <c r="L258" s="12"/>
      <c r="M258" s="12"/>
      <c r="N258" s="1"/>
    </row>
    <row r="259" spans="2:14" ht="15.75" x14ac:dyDescent="0.25">
      <c r="B259" s="9"/>
      <c r="C259" s="7"/>
      <c r="D259" s="7"/>
      <c r="E259" s="1"/>
      <c r="F259" s="1"/>
      <c r="H259" s="13"/>
      <c r="I259" s="13"/>
      <c r="J259" s="12"/>
      <c r="K259" s="12"/>
      <c r="L259" s="12"/>
      <c r="M259" s="12"/>
      <c r="N259" s="1"/>
    </row>
    <row r="260" spans="2:14" ht="15.75" x14ac:dyDescent="0.25">
      <c r="B260" s="9"/>
      <c r="C260" s="7"/>
      <c r="D260" s="7"/>
      <c r="E260" s="1"/>
      <c r="F260" s="1"/>
      <c r="H260" s="11"/>
      <c r="I260" s="11"/>
      <c r="J260" s="10"/>
      <c r="K260" s="10"/>
      <c r="L260" s="10"/>
      <c r="M260" s="10"/>
      <c r="N260" s="1"/>
    </row>
    <row r="261" spans="2:14" x14ac:dyDescent="0.2">
      <c r="B261" s="9"/>
      <c r="C261" s="7"/>
      <c r="D261" s="7"/>
      <c r="E261" s="1"/>
      <c r="F261" s="1"/>
      <c r="H261" s="8"/>
      <c r="I261" s="8"/>
      <c r="J261" s="7"/>
      <c r="K261" s="7"/>
      <c r="L261" s="7"/>
      <c r="M261" s="7"/>
      <c r="N261" s="1"/>
    </row>
    <row r="262" spans="2:14" x14ac:dyDescent="0.2">
      <c r="B262" s="9"/>
      <c r="C262" s="7"/>
      <c r="D262" s="7"/>
      <c r="E262" s="1"/>
      <c r="F262" s="1"/>
      <c r="H262" s="8"/>
      <c r="I262" s="8"/>
      <c r="J262" s="7"/>
      <c r="K262" s="7"/>
      <c r="L262" s="7"/>
      <c r="M262" s="7"/>
      <c r="N262" s="1"/>
    </row>
    <row r="263" spans="2:14" x14ac:dyDescent="0.2">
      <c r="C263" s="7"/>
      <c r="D263" s="7"/>
      <c r="E263" s="1"/>
      <c r="F263" s="1"/>
      <c r="H263" s="3"/>
      <c r="N263" s="1"/>
    </row>
    <row r="264" spans="2:14" x14ac:dyDescent="0.2">
      <c r="C264" s="7"/>
      <c r="D264" s="7"/>
      <c r="E264" s="1"/>
      <c r="F264" s="1"/>
      <c r="H264" s="3"/>
      <c r="N264" s="1"/>
    </row>
    <row r="265" spans="2:14" x14ac:dyDescent="0.2">
      <c r="C265" s="7"/>
      <c r="D265" s="7"/>
      <c r="E265" s="1"/>
      <c r="F265" s="1"/>
      <c r="H265" s="3"/>
      <c r="N265" s="1"/>
    </row>
    <row r="266" spans="2:14" x14ac:dyDescent="0.2">
      <c r="C266" s="7"/>
      <c r="D266" s="7"/>
      <c r="E266" s="1"/>
      <c r="F266" s="1"/>
      <c r="H266" s="3"/>
      <c r="N266" s="1"/>
    </row>
    <row r="267" spans="2:14" x14ac:dyDescent="0.2">
      <c r="C267" s="7"/>
      <c r="D267" s="7"/>
      <c r="E267" s="1"/>
      <c r="F267" s="1"/>
      <c r="H267" s="3"/>
      <c r="N267" s="1"/>
    </row>
    <row r="268" spans="2:14" x14ac:dyDescent="0.2">
      <c r="C268" s="7"/>
      <c r="D268" s="7"/>
      <c r="E268" s="1"/>
      <c r="F268" s="1"/>
      <c r="H268" s="3"/>
      <c r="N268" s="1"/>
    </row>
    <row r="269" spans="2:14" x14ac:dyDescent="0.2">
      <c r="C269" s="7"/>
      <c r="D269" s="7"/>
      <c r="E269" s="1"/>
      <c r="F269" s="1"/>
      <c r="H269" s="3"/>
      <c r="N269" s="1"/>
    </row>
    <row r="270" spans="2:14" x14ac:dyDescent="0.2">
      <c r="C270" s="7"/>
      <c r="D270" s="7"/>
      <c r="E270" s="1"/>
      <c r="F270" s="1"/>
      <c r="H270" s="3"/>
      <c r="N270" s="1"/>
    </row>
    <row r="271" spans="2:14" x14ac:dyDescent="0.2">
      <c r="C271" s="7"/>
      <c r="D271" s="7"/>
      <c r="E271" s="1"/>
      <c r="F271" s="1"/>
      <c r="H271" s="3"/>
      <c r="N271" s="1"/>
    </row>
    <row r="272" spans="2:14" x14ac:dyDescent="0.2">
      <c r="C272" s="7"/>
      <c r="D272" s="7"/>
      <c r="E272" s="1"/>
      <c r="F272" s="1"/>
      <c r="H272" s="3"/>
      <c r="N272" s="1"/>
    </row>
    <row r="273" spans="3:14" x14ac:dyDescent="0.2">
      <c r="C273" s="7"/>
      <c r="D273" s="7"/>
      <c r="E273" s="1"/>
      <c r="F273" s="1"/>
      <c r="H273" s="3"/>
      <c r="N273" s="1"/>
    </row>
    <row r="274" spans="3:14" x14ac:dyDescent="0.2">
      <c r="C274" s="7"/>
      <c r="D274" s="7"/>
      <c r="E274" s="1"/>
      <c r="F274" s="1"/>
      <c r="H274" s="3"/>
      <c r="N274" s="1"/>
    </row>
    <row r="275" spans="3:14" x14ac:dyDescent="0.2">
      <c r="C275" s="7"/>
      <c r="D275" s="7"/>
      <c r="E275" s="1"/>
      <c r="F275" s="1"/>
      <c r="H275" s="3"/>
      <c r="N275" s="1"/>
    </row>
    <row r="276" spans="3:14" x14ac:dyDescent="0.2">
      <c r="C276" s="7"/>
      <c r="D276" s="7"/>
      <c r="E276" s="1"/>
      <c r="F276" s="1"/>
      <c r="H276" s="3"/>
      <c r="N276" s="1"/>
    </row>
    <row r="277" spans="3:14" x14ac:dyDescent="0.2">
      <c r="C277" s="7"/>
      <c r="D277" s="7"/>
      <c r="E277" s="1"/>
      <c r="F277" s="1"/>
      <c r="H277" s="1"/>
      <c r="I277" s="1"/>
      <c r="N277" s="1"/>
    </row>
    <row r="278" spans="3:14" x14ac:dyDescent="0.2">
      <c r="C278" s="7"/>
      <c r="D278" s="7"/>
      <c r="E278" s="1"/>
      <c r="F278" s="1"/>
      <c r="H278" s="1"/>
      <c r="I278" s="1"/>
      <c r="N278" s="1"/>
    </row>
    <row r="279" spans="3:14" x14ac:dyDescent="0.2">
      <c r="C279" s="7"/>
      <c r="D279" s="7"/>
      <c r="E279" s="1"/>
      <c r="F279" s="1"/>
      <c r="H279" s="1"/>
      <c r="I279" s="1"/>
      <c r="N279" s="1"/>
    </row>
    <row r="280" spans="3:14" x14ac:dyDescent="0.2">
      <c r="C280" s="7"/>
      <c r="D280" s="7"/>
      <c r="E280" s="1"/>
      <c r="F280" s="1"/>
      <c r="H280" s="1"/>
      <c r="I280" s="1"/>
      <c r="N280" s="1"/>
    </row>
    <row r="281" spans="3:14" x14ac:dyDescent="0.2">
      <c r="C281" s="7"/>
      <c r="D281" s="7"/>
      <c r="E281" s="1"/>
      <c r="F281" s="1"/>
      <c r="H281" s="1"/>
      <c r="I281" s="1"/>
      <c r="N281" s="1"/>
    </row>
    <row r="282" spans="3:14" x14ac:dyDescent="0.2">
      <c r="C282" s="7"/>
      <c r="D282" s="7"/>
      <c r="E282" s="1"/>
      <c r="F282" s="1"/>
      <c r="H282" s="1"/>
      <c r="I282" s="1"/>
      <c r="N282" s="1"/>
    </row>
    <row r="283" spans="3:14" x14ac:dyDescent="0.2">
      <c r="C283" s="7"/>
      <c r="D283" s="7"/>
      <c r="E283" s="1"/>
      <c r="F283" s="1"/>
      <c r="H283" s="1"/>
      <c r="I283" s="1"/>
      <c r="N283" s="1"/>
    </row>
    <row r="284" spans="3:14" x14ac:dyDescent="0.2">
      <c r="C284" s="7"/>
      <c r="D284" s="7"/>
      <c r="E284" s="1"/>
      <c r="F284" s="1"/>
      <c r="H284" s="1"/>
      <c r="I284" s="1"/>
      <c r="N284" s="1"/>
    </row>
    <row r="285" spans="3:14" x14ac:dyDescent="0.2">
      <c r="C285" s="7"/>
      <c r="D285" s="7"/>
      <c r="E285" s="1"/>
      <c r="F285" s="1"/>
      <c r="H285" s="1"/>
      <c r="I285" s="1"/>
      <c r="N285" s="1"/>
    </row>
    <row r="286" spans="3:14" x14ac:dyDescent="0.2">
      <c r="C286" s="7"/>
      <c r="D286" s="7"/>
      <c r="E286" s="1"/>
      <c r="F286" s="1"/>
      <c r="H286" s="1"/>
      <c r="I286" s="1"/>
      <c r="N286" s="1"/>
    </row>
    <row r="287" spans="3:14" x14ac:dyDescent="0.2">
      <c r="C287" s="7"/>
      <c r="D287" s="7"/>
      <c r="E287" s="1"/>
      <c r="F287" s="1"/>
      <c r="H287" s="1"/>
      <c r="I287" s="1"/>
      <c r="N287" s="1"/>
    </row>
    <row r="288" spans="3:14" x14ac:dyDescent="0.2">
      <c r="C288" s="7"/>
      <c r="D288" s="7"/>
      <c r="E288" s="1"/>
      <c r="F288" s="1"/>
      <c r="H288" s="1"/>
      <c r="I288" s="1"/>
      <c r="N288" s="1"/>
    </row>
    <row r="289" spans="3:14" x14ac:dyDescent="0.2">
      <c r="C289" s="7"/>
      <c r="D289" s="7"/>
      <c r="E289" s="1"/>
      <c r="F289" s="1"/>
      <c r="H289" s="1"/>
      <c r="I289" s="1"/>
      <c r="N289" s="1"/>
    </row>
    <row r="290" spans="3:14" x14ac:dyDescent="0.2">
      <c r="C290" s="7"/>
      <c r="D290" s="7"/>
      <c r="E290" s="1"/>
      <c r="F290" s="1"/>
      <c r="H290" s="1"/>
      <c r="I290" s="1"/>
      <c r="N290" s="1"/>
    </row>
  </sheetData>
  <mergeCells count="66">
    <mergeCell ref="C79:C80"/>
    <mergeCell ref="D79:D80"/>
    <mergeCell ref="D192:D193"/>
    <mergeCell ref="B1:H1"/>
    <mergeCell ref="B2:H2"/>
    <mergeCell ref="D6:D7"/>
    <mergeCell ref="D10:D11"/>
    <mergeCell ref="D33:D34"/>
    <mergeCell ref="G33:G34"/>
    <mergeCell ref="D57:D58"/>
    <mergeCell ref="G57:G58"/>
    <mergeCell ref="D65:D66"/>
    <mergeCell ref="G65:G66"/>
    <mergeCell ref="C68:C69"/>
    <mergeCell ref="C73:C75"/>
    <mergeCell ref="D73:D74"/>
    <mergeCell ref="D75:D76"/>
    <mergeCell ref="E109:E110"/>
    <mergeCell ref="F109:F110"/>
    <mergeCell ref="G109:G110"/>
    <mergeCell ref="D85:D86"/>
    <mergeCell ref="G85:G86"/>
    <mergeCell ref="D92:D93"/>
    <mergeCell ref="D99:D100"/>
    <mergeCell ref="E99:E100"/>
    <mergeCell ref="F99:F100"/>
    <mergeCell ref="G99:G100"/>
    <mergeCell ref="D102:D103"/>
    <mergeCell ref="G102:G103"/>
    <mergeCell ref="E106:E107"/>
    <mergeCell ref="F106:F107"/>
    <mergeCell ref="G106:G107"/>
    <mergeCell ref="C185:C186"/>
    <mergeCell ref="D189:D190"/>
    <mergeCell ref="D112:D113"/>
    <mergeCell ref="G112:G113"/>
    <mergeCell ref="D149:D150"/>
    <mergeCell ref="E149:E150"/>
    <mergeCell ref="F149:F150"/>
    <mergeCell ref="G149:G150"/>
    <mergeCell ref="D161:D162"/>
    <mergeCell ref="D173:D174"/>
    <mergeCell ref="G173:G174"/>
    <mergeCell ref="D176:D177"/>
    <mergeCell ref="D194:D195"/>
    <mergeCell ref="G194:G195"/>
    <mergeCell ref="H197:H201"/>
    <mergeCell ref="D203:D204"/>
    <mergeCell ref="G203:G204"/>
    <mergeCell ref="D216:D217"/>
    <mergeCell ref="G216:G217"/>
    <mergeCell ref="D206:D208"/>
    <mergeCell ref="C219:C220"/>
    <mergeCell ref="D219:D220"/>
    <mergeCell ref="E219:E220"/>
    <mergeCell ref="F219:F220"/>
    <mergeCell ref="G219:G220"/>
    <mergeCell ref="E233:H233"/>
    <mergeCell ref="E238:H238"/>
    <mergeCell ref="E239:H239"/>
    <mergeCell ref="D224:D225"/>
    <mergeCell ref="D227:D228"/>
    <mergeCell ref="G227:G228"/>
    <mergeCell ref="D229:D230"/>
    <mergeCell ref="G229:G230"/>
    <mergeCell ref="E232:H232"/>
  </mergeCells>
  <pageMargins left="0.51181102362204722" right="0.23622047244094491" top="0.23622047244094491" bottom="0.74803149606299213" header="0.31496062992125984" footer="0.31496062992125984"/>
  <pageSetup paperSize="5" scale="85" orientation="landscape" horizontalDpi="4294967293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TRIWULANIII</vt:lpstr>
      <vt:lpstr>TRIWULANIII!Print_Titles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2021-10-18T02:08:48Z</cp:lastPrinted>
  <dcterms:created xsi:type="dcterms:W3CDTF">2021-07-22T08:11:54Z</dcterms:created>
  <dcterms:modified xsi:type="dcterms:W3CDTF">2021-10-18T05:22:37Z</dcterms:modified>
</cp:coreProperties>
</file>